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6888"/>
  </bookViews>
  <sheets>
    <sheet name="терапия" sheetId="1" r:id="rId1"/>
    <sheet name="хирургия" sheetId="2" r:id="rId2"/>
    <sheet name="рентген" sheetId="3" r:id="rId3"/>
    <sheet name="ортопедия" sheetId="4" r:id="rId4"/>
    <sheet name="ортодонтия" sheetId="5" r:id="rId5"/>
  </sheets>
  <definedNames>
    <definedName name="_xlnm.Print_Area" localSheetId="3">ортопедия!$A$128:$C$162</definedName>
  </definedNames>
  <calcPr calcId="145621"/>
</workbook>
</file>

<file path=xl/calcChain.xml><?xml version="1.0" encoding="utf-8"?>
<calcChain xmlns="http://schemas.openxmlformats.org/spreadsheetml/2006/main">
  <c r="C122" i="5" l="1"/>
  <c r="C120" i="5"/>
  <c r="C119" i="5"/>
  <c r="C118" i="5"/>
  <c r="C117" i="5"/>
  <c r="C116" i="5"/>
  <c r="C114" i="5"/>
  <c r="C113" i="5"/>
  <c r="C111" i="5"/>
  <c r="C110" i="5"/>
  <c r="C109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1" i="5"/>
  <c r="C20" i="5"/>
  <c r="C19" i="5"/>
  <c r="C18" i="5"/>
  <c r="C17" i="5"/>
  <c r="C16" i="5"/>
  <c r="C15" i="5"/>
  <c r="C14" i="5"/>
</calcChain>
</file>

<file path=xl/sharedStrings.xml><?xml version="1.0" encoding="utf-8"?>
<sst xmlns="http://schemas.openxmlformats.org/spreadsheetml/2006/main" count="692" uniqueCount="647">
  <si>
    <t>УТВЕРЖДАЮ:</t>
  </si>
  <si>
    <t>Главный врач ГАУЗ РК "РСП"</t>
  </si>
  <si>
    <t>_____________А.Н.Башегуров</t>
  </si>
  <si>
    <t>A12.07.003</t>
  </si>
  <si>
    <t>Определение индексов гигиены полости рта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</si>
  <si>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</si>
  <si>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</si>
  <si>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</si>
  <si>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</si>
  <si>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</si>
  <si>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(проводниковая) анестезия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</si>
  <si>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</si>
  <si>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</si>
  <si>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</si>
  <si>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</si>
  <si>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</si>
  <si>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</si>
  <si>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</si>
  <si>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</si>
  <si>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A16.07.002.007</t>
  </si>
  <si>
    <t>A16.07.002.010</t>
  </si>
  <si>
    <t xml:space="preserve">Восстановление зуба пломбой I,  VI класс по Блэку с использованием материалов из фотополимеров </t>
  </si>
  <si>
    <t>A16.07.002.011</t>
  </si>
  <si>
    <t>Восстановление зуба пломбой с нарушением контактного пункта 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</si>
  <si>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</si>
  <si>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</si>
  <si>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А16.07.002.013</t>
  </si>
  <si>
    <t>Восстановление зуба пломбой V класс по Блэку с использованием материалов из фотополимеров</t>
  </si>
  <si>
    <t>А16.07.002.014</t>
  </si>
  <si>
    <t>Восстановление зуба пломбой с нарушением контактного пункта III класс по Блэку с использованием материалов из фотополимеров</t>
  </si>
  <si>
    <t>A16.07.002.015</t>
  </si>
  <si>
    <t xml:space="preserve">Восстановление зуба с одной апроксимальной поверхностью с использованием материалов из фотополимеров </t>
  </si>
  <si>
    <t>A16.07.002.016</t>
  </si>
  <si>
    <t xml:space="preserve">Восстановление зуба с двумя апроксимальными поверхностями с использованием материалов из фотополимеров </t>
  </si>
  <si>
    <t>A16.07.002.017</t>
  </si>
  <si>
    <t xml:space="preserve">Восстановление зуба жевательной поверхности с использованием материалов из фотополимеров </t>
  </si>
  <si>
    <t>A16.07.002.009</t>
  </si>
  <si>
    <t>Наложение временной пломбы</t>
  </si>
  <si>
    <t>A16.07.008.002</t>
  </si>
  <si>
    <t>Пломбирование корневого канала зуба гуттаперчивыми штифтами</t>
  </si>
  <si>
    <t>A16.07.008.002.001</t>
  </si>
  <si>
    <t>Пломбирование корневого канала зуба с применением гуттаперчивого картриджа или термафила</t>
  </si>
  <si>
    <t>A11.07.027</t>
  </si>
  <si>
    <t>Наложение девитализирующей пасты</t>
  </si>
  <si>
    <t>A16.07.009.001</t>
  </si>
  <si>
    <t>Наложение лечебной прокладки при гиперемии пульпы</t>
  </si>
  <si>
    <t>A16.07.019</t>
  </si>
  <si>
    <t>Временное шинирование при заболеваниях пародонта в области 6 зубов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</si>
  <si>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</si>
  <si>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</si>
  <si>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</si>
  <si>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</si>
  <si>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</si>
  <si>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</si>
  <si>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</si>
  <si>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</si>
  <si>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A16.07.082.002</t>
  </si>
  <si>
    <t>Распломбировка одного корневого канала ранее леченного фосфатцементом/резорцин-формальдегидным методом</t>
  </si>
  <si>
    <t>A16.07.008.003</t>
  </si>
  <si>
    <t>Закрытие перфорации стенки корневого канала зуба</t>
  </si>
  <si>
    <t>A16.07.008.003.001</t>
  </si>
  <si>
    <t>Наложение коффердама, оптидама, оптра гейт</t>
  </si>
  <si>
    <t>A11.07.012</t>
  </si>
  <si>
    <t>Глубокое фторирование эмали зуба</t>
  </si>
  <si>
    <t>A11.07.024</t>
  </si>
  <si>
    <t xml:space="preserve">Местное применение реминерализующих препаратов в области зуба </t>
  </si>
  <si>
    <t>A16.07.057</t>
  </si>
  <si>
    <t>Запечатывание фиссуры зуба герметиком светового отверждения</t>
  </si>
  <si>
    <t>A02.07.010.001</t>
  </si>
  <si>
    <t>Снятие оттиска с одной челюсти</t>
  </si>
  <si>
    <t>A16.07.031</t>
  </si>
  <si>
    <t>Восстановление зуба пломбировочными материалами с использованием анкерного штифта</t>
  </si>
  <si>
    <t>A16.07.031.001</t>
  </si>
  <si>
    <t>Восстановление зуба пломбировочными материалами с использованием стекловолоконного штифта</t>
  </si>
  <si>
    <t>A16.07.031.002</t>
  </si>
  <si>
    <t>Укрепление штифта в зубе при подготовке к протезированию</t>
  </si>
  <si>
    <t>A16.07.050.001</t>
  </si>
  <si>
    <t>Отбеливание в области одного зуба</t>
  </si>
  <si>
    <t>A16.07.050.002</t>
  </si>
  <si>
    <t>Отбеливание в области 10 зубов</t>
  </si>
  <si>
    <t>A16.07.050.003</t>
  </si>
  <si>
    <t>Внутрикоронковое отбеливание в области одного зуба</t>
  </si>
  <si>
    <t>A16.07.056.001</t>
  </si>
  <si>
    <t>Микропротезирование 1 зуба</t>
  </si>
  <si>
    <t>A16.07.003</t>
  </si>
  <si>
    <t>Восстановление зуба виниром с использованием материалов из фотополимеров</t>
  </si>
  <si>
    <t>В01.065.007</t>
  </si>
  <si>
    <t>Прием (осмотр, консультация) врача-стоматолога (зубного врача) первичный</t>
  </si>
  <si>
    <t>В01.065.008</t>
  </si>
  <si>
    <t>Прием (осмотр, консультация) врача-стоматолога (зубного врача) повторный</t>
  </si>
  <si>
    <t>А16.07.053.001</t>
  </si>
  <si>
    <t>Снятие коронки с 1 зуба</t>
  </si>
  <si>
    <t>А16.07.092</t>
  </si>
  <si>
    <t>Трепанация зуба, искусственной коронки</t>
  </si>
  <si>
    <t>А16.07.094</t>
  </si>
  <si>
    <t>Удаление внутриканального штифта ( вкладки )</t>
  </si>
  <si>
    <t>А16.07.094.001</t>
  </si>
  <si>
    <t>А16.07.094.002</t>
  </si>
  <si>
    <t>Извлечение инородного тела из корневого канала</t>
  </si>
  <si>
    <t>А17.07.003</t>
  </si>
  <si>
    <t>Диатермокоагуляция</t>
  </si>
  <si>
    <t>А22.07.004</t>
  </si>
  <si>
    <t>Ультразвуковое расширение корневого канала зуба</t>
  </si>
  <si>
    <t>А05.07.001</t>
  </si>
  <si>
    <t>А16.07.039</t>
  </si>
  <si>
    <t>Закрытый кюретаж пародонтального кармана в области 1 зуба</t>
  </si>
  <si>
    <t>А22.07.002</t>
  </si>
  <si>
    <t>А21.07.001</t>
  </si>
  <si>
    <t>Вакуум-терапия в стоматологии</t>
  </si>
  <si>
    <t>А16.07.020.001</t>
  </si>
  <si>
    <t>А25.07.001</t>
  </si>
  <si>
    <t>Назначение лекарственных препаратов</t>
  </si>
  <si>
    <t>А02.07.031</t>
  </si>
  <si>
    <t>А12.07.004</t>
  </si>
  <si>
    <t>Определение пародонтальных индексов</t>
  </si>
  <si>
    <t>А16.07.009</t>
  </si>
  <si>
    <t>Ампутация коронковой пульпы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</si>
  <si>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</si>
  <si>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</si>
  <si>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</si>
  <si>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</si>
  <si>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A15.03.007</t>
  </si>
  <si>
    <t>Наложение шины при переломах костей в области одной челюсти</t>
  </si>
  <si>
    <t>A15.03.011</t>
  </si>
  <si>
    <t>Снятие шины с обеих челюстей</t>
  </si>
  <si>
    <t>A11.07.001</t>
  </si>
  <si>
    <t>Биопсия слизистой полости рта - забор материала для гистологического исследования</t>
  </si>
  <si>
    <t>A11.07.001.1</t>
  </si>
  <si>
    <t>Операция иссечения доброкачественного новообразования мягких тканей полости рта</t>
  </si>
  <si>
    <t>A11.07.001.2</t>
  </si>
  <si>
    <t>Операция вылущивания ретенционной кисты</t>
  </si>
  <si>
    <t>A11.07.001.3</t>
  </si>
  <si>
    <t>Операция удаления гемангиомы, кератомы, хронической язвы с пластикой местными тканями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</si>
  <si>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</si>
  <si>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</si>
  <si>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</si>
  <si>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</si>
  <si>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</si>
  <si>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</si>
  <si>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</si>
  <si>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</si>
  <si>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</si>
  <si>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</si>
  <si>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</si>
  <si>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</si>
  <si>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</si>
  <si>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</si>
  <si>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</si>
  <si>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</si>
  <si>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</si>
  <si>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</si>
  <si>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A16.07.040.1</t>
  </si>
  <si>
    <t>Лоскутная операция в полости рта - каждый последующий зуб (дополнительно к основной операции)</t>
  </si>
  <si>
    <t>A16.07.007</t>
  </si>
  <si>
    <t xml:space="preserve">Резекция верхушки корня </t>
  </si>
  <si>
    <t>A16.07.011</t>
  </si>
  <si>
    <t>Вскрытие подслизистого или поднадкостничного очага воспаления в полости рта (пародонтального абсцесса)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</si>
  <si>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</si>
  <si>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</si>
  <si>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</si>
  <si>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 (лечение альвеолита)</t>
  </si>
  <si>
    <t>A16.07.014</t>
  </si>
  <si>
    <t>Вскрытие и дренирование абсцесса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</si>
  <si>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</si>
  <si>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</si>
  <si>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</si>
  <si>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- остетомия</t>
  </si>
  <si>
    <t>A16.07.026</t>
  </si>
  <si>
    <t>Гингивэктомия - хирургическое удлинение клинической коронки зуба</t>
  </si>
  <si>
    <t>A16.07.089</t>
  </si>
  <si>
    <t>Гингивопластика - операция закрытия рецессии десны</t>
  </si>
  <si>
    <t>A16.07.042</t>
  </si>
  <si>
    <t>Пластика уздечки губы (или языка)</t>
  </si>
  <si>
    <t>A16.07.096</t>
  </si>
  <si>
    <t>Пластика перфорации верхнечелюстной пазухи - закрытие соустья</t>
  </si>
  <si>
    <t>A16.07.058</t>
  </si>
  <si>
    <t>Лечение перикоронита (промывание, иссечение и/или рассечение капюшона)</t>
  </si>
  <si>
    <t>A16.07.059</t>
  </si>
  <si>
    <t>Гемисекция зуба</t>
  </si>
  <si>
    <t>A16.07.054</t>
  </si>
  <si>
    <t>Внутрикостная дентальная имплантация</t>
  </si>
  <si>
    <t>A16.07.054.1</t>
  </si>
  <si>
    <t>Одномоментная дентальная имплантация (непосредственно после удаления зуба)</t>
  </si>
  <si>
    <t>A16.07.054.2</t>
  </si>
  <si>
    <t>Внутрикостная дентальная имплантация с направленной регинерацией кости</t>
  </si>
  <si>
    <t>A16.07.054.3</t>
  </si>
  <si>
    <t>Установка одного дополнительного импланта (к основной операции)</t>
  </si>
  <si>
    <t>A16.07.054.4</t>
  </si>
  <si>
    <t>Внутрикостная дентальная имплантация с технологией закрытого синус-лифтинга</t>
  </si>
  <si>
    <t>A16.07.054.5</t>
  </si>
  <si>
    <t>Операция установки миниимпланта</t>
  </si>
  <si>
    <t>A16.07.054.6</t>
  </si>
  <si>
    <t>Установка одного дополнительного  мини-импланта (к основной операции)</t>
  </si>
  <si>
    <t>A16.07.055</t>
  </si>
  <si>
    <t>Синус-лифтинг (костная пластика, остеопластика)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</si>
  <si>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</si>
  <si>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</si>
  <si>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</si>
  <si>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</si>
  <si>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A06.07.004</t>
  </si>
  <si>
    <t>Ортопантомография</t>
  </si>
  <si>
    <t>A06.07.006</t>
  </si>
  <si>
    <t>Телерентгенография челюстей</t>
  </si>
  <si>
    <t>A06.07.013</t>
  </si>
  <si>
    <t>Компьютерная томография челюстно-лицевой области</t>
  </si>
  <si>
    <t>A06.07.013.1</t>
  </si>
  <si>
    <t>Компьютерная томография челюстно-лицевой области - сегмент</t>
  </si>
  <si>
    <t>А16.07.010.001</t>
  </si>
  <si>
    <t>Лечение пульпита 1 зуба в 1 посещение</t>
  </si>
  <si>
    <t>А16.07.010.002</t>
  </si>
  <si>
    <t>Лечение пульпита 1 зуба в 2 посещения</t>
  </si>
  <si>
    <t>А16.07.010.003</t>
  </si>
  <si>
    <t>Лечение периодонтита 1 зуба в 1 посещение</t>
  </si>
  <si>
    <t>А16.07.010.004</t>
  </si>
  <si>
    <t>Лечение периодонтита 1 зуба в 2 посещения</t>
  </si>
  <si>
    <t>A13.30.007</t>
  </si>
  <si>
    <t>Обучение гигиене полости рта</t>
  </si>
  <si>
    <t>Прейскурант</t>
  </si>
  <si>
    <t>на оказание платной стоматологической помощи</t>
  </si>
  <si>
    <t>Государственного автономного учреждения здравоохранения Республики Коми</t>
  </si>
  <si>
    <t>"Республиканская стоматологическая поликлиника"</t>
  </si>
  <si>
    <t>Индекс услуги</t>
  </si>
  <si>
    <t>Наименование медицинской услуги</t>
  </si>
  <si>
    <t>Цена, руб.</t>
  </si>
  <si>
    <t>Терапевтический прием</t>
  </si>
  <si>
    <t>Ультразвуковое удаление над и поддесневых зубных отложений с 1 зуба</t>
  </si>
  <si>
    <t>Удаление над и поддесневых зубных отложений с 1 зуба ручным методом</t>
  </si>
  <si>
    <t xml:space="preserve">Удаление стекловолоконного штифта </t>
  </si>
  <si>
    <t>Составление пародонтограммы с оформлением медицинской карты</t>
  </si>
  <si>
    <t xml:space="preserve">Постановка пломбы из стеклоиномерного цемента </t>
  </si>
  <si>
    <t>Хирургический прием</t>
  </si>
  <si>
    <t>Удаление временного зуба - первого уровня сложности</t>
  </si>
  <si>
    <t>Лоскутная операция в полости рта в области трех зубов</t>
  </si>
  <si>
    <t>A16.07.054.7</t>
  </si>
  <si>
    <t>Замена винта-заглушки на формирователь десны</t>
  </si>
  <si>
    <t>A16.07.055.1</t>
  </si>
  <si>
    <t>Операция направленной костной регенерации</t>
  </si>
  <si>
    <t>Рентгенологическая лучевая диагностика</t>
  </si>
  <si>
    <t>Главный врачГАУЗ РК "РСП"</t>
  </si>
  <si>
    <t>______________А.Н.Башегуров</t>
  </si>
  <si>
    <t>Код</t>
  </si>
  <si>
    <t>Цена , руб</t>
  </si>
  <si>
    <t xml:space="preserve"> Общие виды работ</t>
  </si>
  <si>
    <t>Снят функционального  оттиска Стомафлексом</t>
  </si>
  <si>
    <t>Снят функционального оттиска Силофлексом</t>
  </si>
  <si>
    <t>Рентгенснимки дентальные</t>
  </si>
  <si>
    <t>Снимок на радиовизиографе</t>
  </si>
  <si>
    <t>Один сегмент исследования  на компьютерном томографе в одной проекции</t>
  </si>
  <si>
    <t>Рентгенснимки панорамные</t>
  </si>
  <si>
    <t>Телерентгеннограмма</t>
  </si>
  <si>
    <t xml:space="preserve"> Несъемные протезы штампованно-паянные</t>
  </si>
  <si>
    <t>1 спайка</t>
  </si>
  <si>
    <t>Каждая следующая спайка</t>
  </si>
  <si>
    <t>1 Спайка коронок под напыление</t>
  </si>
  <si>
    <t>Каждая последующая спайка коронок под напыление</t>
  </si>
  <si>
    <t xml:space="preserve"> Частичные съемные протезы </t>
  </si>
  <si>
    <t>Частичный съемный протез  с 1 пластмассовым зубом</t>
  </si>
  <si>
    <t>Частичный съемный протез  с 2 пластмассовыми зубами</t>
  </si>
  <si>
    <t>Частичный съемный протез  с 3 пластмассовыми зубами</t>
  </si>
  <si>
    <t>Частичный съемный протез  с 4 пластмассовыми зубами</t>
  </si>
  <si>
    <t>Частичный съемный протез  с 5 пластмассовыми зубами</t>
  </si>
  <si>
    <t>Частичный съемный протез  с 6 пластмассовыми зубами</t>
  </si>
  <si>
    <t>Частичный съемный протез  с 7 пластмассовыми зубами</t>
  </si>
  <si>
    <t>Частичный съемный протез  с 8 пластмассовыми зубами</t>
  </si>
  <si>
    <t>Частичный съемный протез  с 9 пластмассовыми зубами</t>
  </si>
  <si>
    <t>Частичный съемный протез  с 10 пластмассовыми зубами</t>
  </si>
  <si>
    <t>Частичный съемный протез  с 11  пластмассовыми зубами</t>
  </si>
  <si>
    <t>Частичный съемный протез  с 12 пластмассовыми зубами</t>
  </si>
  <si>
    <t>Частичный съемный протез  с 13  пластмассовыми зубами</t>
  </si>
  <si>
    <t>Каждый последующий зубами</t>
  </si>
  <si>
    <t>Изготовление  литой накладки в съемной протезе</t>
  </si>
  <si>
    <t>Изгототовление.штампованной накладки в съемном протезе</t>
  </si>
  <si>
    <t>Кламмер гнутый из стали в съемном протезе</t>
  </si>
  <si>
    <t>Кламмер гнутый с напылением</t>
  </si>
  <si>
    <t>Изготовление кламмера по Кемени в съемном протезе</t>
  </si>
  <si>
    <t>Армирование протеза литой арматурой в съемном протезе</t>
  </si>
  <si>
    <t>Армирование протеза сеткой</t>
  </si>
  <si>
    <t>Армирование протеза решеткой</t>
  </si>
  <si>
    <t xml:space="preserve">Полные съемные протезы </t>
  </si>
  <si>
    <t>Изготовление пластмассовой каппы в съемном протезе</t>
  </si>
  <si>
    <t>Изготовление ночной каппы</t>
  </si>
  <si>
    <t>Изготовление индивидуальной  каппы временнных формы д/мостов и коронок</t>
  </si>
  <si>
    <t>Изготовление боксерской каппы в аппарате Проформер</t>
  </si>
  <si>
    <t xml:space="preserve">Изготовление разобщающей окклюзионной каппы </t>
  </si>
  <si>
    <t>Изготовление эластичной подкладки к базису протеза</t>
  </si>
  <si>
    <t xml:space="preserve"> Бюгельные протезы </t>
  </si>
  <si>
    <t>Кламмер опорно-удерживающий на гипсовой модели</t>
  </si>
  <si>
    <t>Кламмер одноплечий на гипсовой модели</t>
  </si>
  <si>
    <t>Кламмер Роуча (Т-образный) на гипсовой модели</t>
  </si>
  <si>
    <t>Кламмер многозв.(одно звено) на гипсовой модели</t>
  </si>
  <si>
    <t>Лапка опорная (доп.) на гипсовой модели</t>
  </si>
  <si>
    <t>Кипмайдер на гипсовой модели</t>
  </si>
  <si>
    <t>Ответвление на гипсовой модели</t>
  </si>
  <si>
    <t>Зуб литой в бюгельном протезе на гипсовой модели</t>
  </si>
  <si>
    <t>Защитка с пластмассовой фасеткой на гипсовой модели</t>
  </si>
  <si>
    <t>Седло (сетка) и ограничетель базиса на гипсовой модели</t>
  </si>
  <si>
    <t>Базис бюгельного протеза</t>
  </si>
  <si>
    <t>Дуга бюгельного протеза на гипсовой модели</t>
  </si>
  <si>
    <t>Дуга бюгельного протеза на огнеупорной модели модели</t>
  </si>
  <si>
    <t>Частичный литой базис бюгельного протеза на огнеупорной модели</t>
  </si>
  <si>
    <t>Частичный литой базис бюгельного протеза на гипсовой модели</t>
  </si>
  <si>
    <t>Кламмер опорно-удерживающий на огнеупорной модели</t>
  </si>
  <si>
    <t>Кламмер Роуча на огнеупорной модели</t>
  </si>
  <si>
    <t>Кламмер одноплечий на огнеупорной модели</t>
  </si>
  <si>
    <t>Кламмер двойной на огнеупорной модели</t>
  </si>
  <si>
    <t>Кламмер кольцевой на огнеупорной модели</t>
  </si>
  <si>
    <t>Одно звено многозв.кламмера на огнеупорной модели</t>
  </si>
  <si>
    <t>Накладка окклюзионная на огнеупорной модели</t>
  </si>
  <si>
    <t>Лапка шинирующая на огнеупорной модели</t>
  </si>
  <si>
    <t>Ответвление на огнеупорной модели</t>
  </si>
  <si>
    <t>Зуб литой в бюгельном протезе на огнеупорной модели</t>
  </si>
  <si>
    <t>Защитка с пластмас.фасеткой на огнеупорной модели</t>
  </si>
  <si>
    <t>Защитка с фарфоровым зубом на огнеупорной модели</t>
  </si>
  <si>
    <t>Седло (сетка) с ограничением базиса на огнеупорной модели</t>
  </si>
  <si>
    <t>Соединение на огн.модели</t>
  </si>
  <si>
    <t xml:space="preserve"> Металло-керамические протезы </t>
  </si>
  <si>
    <t>Изготовление разборной модели на 1 челюсть м/к изд.из КХС</t>
  </si>
  <si>
    <t>Сканирование и подготовка к моделированию на фрезерном аппарате CORITEC 350I</t>
  </si>
  <si>
    <t>Фрезерование на фрезерном аппарате CORITEC 350I</t>
  </si>
  <si>
    <t>Моделирование  одной единицы изделиядля фрезерования в аппарате CORITEC 350I</t>
  </si>
  <si>
    <t xml:space="preserve">Цельнолитые протезы </t>
  </si>
  <si>
    <t>Литая лапка для увеличения  площади спайки</t>
  </si>
  <si>
    <t>Литая окклюз.накладка из стали в мост.пр</t>
  </si>
  <si>
    <t xml:space="preserve">Изготовление разборной модели на 1 челюсть в ц/л прот.из КХС </t>
  </si>
  <si>
    <t xml:space="preserve">Несъемные протезы из пластмассы </t>
  </si>
  <si>
    <t>Изготовление восковых моделей коронок</t>
  </si>
  <si>
    <t>Починки</t>
  </si>
  <si>
    <t>Перелом базиса-базисной пластмассой</t>
  </si>
  <si>
    <t>Два перелома в базисе-базисной пластмас.</t>
  </si>
  <si>
    <t>Приварка 1 зуба  базисной пластмассой</t>
  </si>
  <si>
    <t>Приварка 2 зубов базисной пластмассой</t>
  </si>
  <si>
    <t>Приварка 3 зубов базисной пластмассой</t>
  </si>
  <si>
    <t>Привака 4 зубов базисной пластмассой</t>
  </si>
  <si>
    <t>Прив.доп.зуба базисной пластмассой</t>
  </si>
  <si>
    <t>Прив 1 кламмера-базисной пластмассой</t>
  </si>
  <si>
    <t>Прив 1  кламмера с напылением -базисной пластмассой</t>
  </si>
  <si>
    <t>Приварка 2 клам-базисной пластмассой</t>
  </si>
  <si>
    <t>Прив 2-х   кламмеров с напылением-базисной пластмассой</t>
  </si>
  <si>
    <t>Прив доп клам базисной пластмассой</t>
  </si>
  <si>
    <t>Прив доп клам  с напылением базисной пластмассой</t>
  </si>
  <si>
    <t>Прив 1 зуб и 1 клам базисной пластмассой</t>
  </si>
  <si>
    <t>Прив 1 зуб и 1 клам  с напылением базисной пластмассой</t>
  </si>
  <si>
    <t>Приварка 1 зуб , поч перел базисной пластмассой</t>
  </si>
  <si>
    <t>Приварка  2 зуб , починка перел базисной пластмассой</t>
  </si>
  <si>
    <t>Крепление 1 зуба  и 1 клам .самотвердеющей пластмассой</t>
  </si>
  <si>
    <t>Крепление 1 зуба  и 1 клам. с нап. - самотвердеющей пластмассой</t>
  </si>
  <si>
    <t>Крепление 1 зуба и поч.перел.баз-самотвердеющей пластмассой</t>
  </si>
  <si>
    <t>Крепление 2 зуб   и поч.перел.баз-самотвердеющей пластмассой</t>
  </si>
  <si>
    <t>Лаборат.перебазировка-базисной пластмассой</t>
  </si>
  <si>
    <t>Доварка базиса-базисной пластмассой</t>
  </si>
  <si>
    <t>Перелом базиса-самотвердеющей  пластмассой</t>
  </si>
  <si>
    <t>Два перел в 1 баз-самотвердеющей пластмассой</t>
  </si>
  <si>
    <t>Крепление 1 зуба самотвердеющей пластмассой</t>
  </si>
  <si>
    <t>Крепление 2 зуб. -самотвердеющей пластмассой</t>
  </si>
  <si>
    <t>Крепление 3 зуб.  -самотвердеющей пластмассой</t>
  </si>
  <si>
    <t>Крепление 4 зуб.  -самотвердеющей пластмассой</t>
  </si>
  <si>
    <t>Крепл.кажд.доп.зуба  -самотвердеющей пластмассой</t>
  </si>
  <si>
    <t>Крепл.1 кламмера-самотвердеющей пластмассой</t>
  </si>
  <si>
    <t>Крепл.1 кламмера с напылением -самотвердеющей пластмассой</t>
  </si>
  <si>
    <t>Креп 2-х клам самотвердеющей  пластмассой</t>
  </si>
  <si>
    <t>Креп 2-х клам с напылением самотвердеющей пластмассой</t>
  </si>
  <si>
    <t>Креп доп.клам -самотвердеющей пластмассой</t>
  </si>
  <si>
    <t>Креп доп.клам  с напылением-самотвердеющей пластмасой</t>
  </si>
  <si>
    <t>Част.дов баз самотвердеющей пластмассой</t>
  </si>
  <si>
    <t>Напыление</t>
  </si>
  <si>
    <t>Напыление за 1 единицу</t>
  </si>
  <si>
    <t>Кламмер 0.5 единиц</t>
  </si>
  <si>
    <t>Напыление бюгеля  4 единицы</t>
  </si>
  <si>
    <t>Виды работ на ортопедическом приеме</t>
  </si>
  <si>
    <t xml:space="preserve">Комплексное обследование ортопедического пациента </t>
  </si>
  <si>
    <t>Консультация</t>
  </si>
  <si>
    <t>Обработка 1 зуба Бифлуоридом</t>
  </si>
  <si>
    <t>Извлечение инородного тела из канала корня фронтальных зубов</t>
  </si>
  <si>
    <t>Извлечение инородного тела из канала корня боковых зубов</t>
  </si>
  <si>
    <t>Снятие металлической штампованной коронки</t>
  </si>
  <si>
    <t>Снятие цельнолитой или м/к коронки</t>
  </si>
  <si>
    <t>Разрезание промежуточной части для частичного снятия мостовидного протеза (ц/л,м/к)</t>
  </si>
  <si>
    <t>Создание перфорационного окна для снятия коронки или мостовидного протеза (ц/л или м/к)</t>
  </si>
  <si>
    <t>Рекомендации пациенту</t>
  </si>
  <si>
    <t>Укрепление коронки с применением цемента</t>
  </si>
  <si>
    <t>Цементировка коронки с применением  Rely-X</t>
  </si>
  <si>
    <t>Цементировка коронки с применением  Фуджи</t>
  </si>
  <si>
    <t>Цементировка коронки с применением  Ketac Cem Easymix</t>
  </si>
  <si>
    <t>Фиксация коронки фотокомпозитами</t>
  </si>
  <si>
    <t>Затраты на дорогу</t>
  </si>
  <si>
    <t>Починка протеза</t>
  </si>
  <si>
    <t>Клиническая перебазировка полного съемного протеза</t>
  </si>
  <si>
    <t>реставрация 1-ой м/к ед фотополимером</t>
  </si>
  <si>
    <t>Реставрация фасетки композитами</t>
  </si>
  <si>
    <t>Реставрация пл.фас. лабороторным способом</t>
  </si>
  <si>
    <t>Реставрация пластмассовой фасетки</t>
  </si>
  <si>
    <t>Изготовление  лаб.реставрац. 1 м/к единицы</t>
  </si>
  <si>
    <t>Укладка ретракционной нити вокруг 1 зуба (при препарировании под коронки)</t>
  </si>
  <si>
    <t>Наложение ретрактора OptraGate</t>
  </si>
  <si>
    <t>Коррекция протеза</t>
  </si>
  <si>
    <t>Изгототовление доп.внутрикан.штиф. культ.вкладки</t>
  </si>
  <si>
    <t>Снятие слепка альг.массой Упин</t>
  </si>
  <si>
    <t>Снятие слепка альг.массой Эластик Кромо</t>
  </si>
  <si>
    <t>Снятие слепка альг.массой Тулип</t>
  </si>
  <si>
    <t>Снятие слепка альгинатной массой Hydrogum</t>
  </si>
  <si>
    <t>Снят двусл сл - Стомафлексом</t>
  </si>
  <si>
    <t>Снят двусл слепка Спидексом</t>
  </si>
  <si>
    <t>Снят двусл сл Экспресс 3 м</t>
  </si>
  <si>
    <t>Снятие двусл слепка Силофлексом</t>
  </si>
  <si>
    <t>Снятие слепка слепоч.массой Импрегум софт</t>
  </si>
  <si>
    <t>Снятие слепка слепоч.массой Kettebach Inentium Heavy</t>
  </si>
  <si>
    <t>Снятие  двухслойного слепка Силагум</t>
  </si>
  <si>
    <t>Снятие  двухслойного слепка Perfit</t>
  </si>
  <si>
    <t>Регистрация прикуса материалом O-Bite</t>
  </si>
  <si>
    <t>Изготовление диагностической модели</t>
  </si>
  <si>
    <t>Металлическая штампованная коронка</t>
  </si>
  <si>
    <t>Коронка метал.штамп.под напыление</t>
  </si>
  <si>
    <t>Одиночная металлическая коронка во фрезерном аппарате CORITEC 350I</t>
  </si>
  <si>
    <t>Изготовление одной единицы из цельной керамики</t>
  </si>
  <si>
    <t>Коронка металлокерамическая на фрезерном аппарате CORITEC 350I</t>
  </si>
  <si>
    <t>Коронка пластмассовая</t>
  </si>
  <si>
    <t>Одиночная цельнокерамическая коронка из пресованной керамики</t>
  </si>
  <si>
    <t>Коронка телескопическая</t>
  </si>
  <si>
    <t>Коронка телескопическая под напыление</t>
  </si>
  <si>
    <t>Коронка штампованная стальная под опорно-удерживающий кламмер</t>
  </si>
  <si>
    <t>Коронка бюгельная под напыление</t>
  </si>
  <si>
    <t>Вкладка культевая со штифтом</t>
  </si>
  <si>
    <t>Коронка провизорная</t>
  </si>
  <si>
    <t>Изготовление  внутриканального штифта с замковой фиксацией д/полного съемного протеза</t>
  </si>
  <si>
    <t>Литая культевая вкладка со штифтом непрямая</t>
  </si>
  <si>
    <t>Металлическая коронка в мостовидном протезе</t>
  </si>
  <si>
    <t>Металическая штампованая коронка в мостовидном протезе под напыление</t>
  </si>
  <si>
    <t>Зуб литой в мостовидном протезе</t>
  </si>
  <si>
    <t>Зуб литой в мостовидном протезе под напыление</t>
  </si>
  <si>
    <t>Искусственный зуб в металлическом протезе на фрезерном аппарате CORITEC 350I</t>
  </si>
  <si>
    <t>Зуб с пластм.фасеткой в мост.протезе</t>
  </si>
  <si>
    <t>Зуб с пл.фасеткой в мост.пр. под напыление</t>
  </si>
  <si>
    <t>Литой штифтовый зуб с пластмассовой фасеткой</t>
  </si>
  <si>
    <t>Бюгельная коронка в мостовидном протезе</t>
  </si>
  <si>
    <t>Коронка бюгельная в мостовидном протезе  под напыление</t>
  </si>
  <si>
    <t>Металлическая коронка в мостовидном протезе на фрезерном аппарате CORITEC 350I</t>
  </si>
  <si>
    <t>Коронка металлокерамическая в мостовидном протезе на фрезерном станке CORITEC 350I</t>
  </si>
  <si>
    <t>Зуб металлокерамический в мостовидном протезе на фрезерном аппарате CORITEC 350I</t>
  </si>
  <si>
    <t>Пластмассовая коронка в мостовидном протезе из пластмассы</t>
  </si>
  <si>
    <t>Пластмассовый зуб в пластмассовом мостовидном протезе</t>
  </si>
  <si>
    <t>Коронка в цельнокерамическом мостовидном протезе из пресованной керамики</t>
  </si>
  <si>
    <t>Искусственный зуб(литок) в мостовидном цельнокерамическом протезе из пресованной керамики</t>
  </si>
  <si>
    <t>Частичный съемный бюгельный протез на ацеталовом каркасе</t>
  </si>
  <si>
    <t>Изготовление индивидуальной ложки</t>
  </si>
  <si>
    <t>Изготовление ложки базиса</t>
  </si>
  <si>
    <t>Объемное моделирование</t>
  </si>
  <si>
    <t xml:space="preserve">Полный съемный протез </t>
  </si>
  <si>
    <t>Штампованый зуб в  съемемном протезе</t>
  </si>
  <si>
    <t>Штампованый зуб в съемном протезе под напыление</t>
  </si>
  <si>
    <t>Литой зуб в съемном протезе</t>
  </si>
  <si>
    <t>Литой зуб в съемном протезе под напыление</t>
  </si>
  <si>
    <t>Замковые крепления в бюгельных протезах</t>
  </si>
  <si>
    <t>Бюгельный протез на гипсовой модели</t>
  </si>
  <si>
    <t>Бюгельный протез на огнеупорной модели модели</t>
  </si>
  <si>
    <t>Замена матрицы, силиконовой втулки</t>
  </si>
  <si>
    <t>Подготовка одноэтапного  импланта к протезированию</t>
  </si>
  <si>
    <t>Металлокерамическая коронка  при протезировании на одноэтапном импланте</t>
  </si>
  <si>
    <t>Протезирование на имплантес применением абатмента (инд.лит)</t>
  </si>
  <si>
    <t>Протезирование на импланте  с применением стандартного абатмента</t>
  </si>
  <si>
    <t>Металлокерамическая коронка при протезировании на 2-х этапном импланте</t>
  </si>
  <si>
    <t>Фиксация матрицы в съемном протезе при протезировании на 2-х этапном импланте</t>
  </si>
  <si>
    <t>Изготовление боксерской шины</t>
  </si>
  <si>
    <t>Изготовление каппы в аппарате "Проформер"</t>
  </si>
  <si>
    <t>Изготовление  сложного челюстнолицевого протеза</t>
  </si>
  <si>
    <t>Обтуратор плавающий или типа Кезе</t>
  </si>
  <si>
    <t xml:space="preserve">Установка мини - имплантатов для съемных протезов </t>
  </si>
  <si>
    <t xml:space="preserve"> Расходные материалы</t>
  </si>
  <si>
    <t>Фотокомпозитный  материал- Filtek</t>
  </si>
  <si>
    <t>УФИ-гель</t>
  </si>
  <si>
    <t>"Софрелайнер"</t>
  </si>
  <si>
    <t xml:space="preserve">Прейскурант </t>
  </si>
  <si>
    <t>Цена, руб</t>
  </si>
  <si>
    <t>A02.07.004</t>
  </si>
  <si>
    <t>Антропометрические исследования (лица)</t>
  </si>
  <si>
    <t>A02.07.004.1</t>
  </si>
  <si>
    <t>Фотометрия лица</t>
  </si>
  <si>
    <t>A02.07.006.001</t>
  </si>
  <si>
    <t>Определение вида смыкания зубных рядов с помощью лицевой дуги (определение конструктивного прикуса)</t>
  </si>
  <si>
    <t>A02.07.010</t>
  </si>
  <si>
    <t>Исследование на диагностических моделях челюстей</t>
  </si>
  <si>
    <t>A06.30.002.1</t>
  </si>
  <si>
    <t xml:space="preserve">Описание и интерпретация рентгенографических изображений - ОПТГ (с указанием степени формирования коронок, корней, углов наклона их осей) </t>
  </si>
  <si>
    <t>A06.30.002.2</t>
  </si>
  <si>
    <t>Описание и интерпретация рентгенографических изображений -ТРГ (с указанием угловых и линейных размеров лицевых костей)</t>
  </si>
  <si>
    <t>В01.003.004.004</t>
  </si>
  <si>
    <t>В01.003.004.005</t>
  </si>
  <si>
    <t>Инфильтрационная анестезия (проводниковая)</t>
  </si>
  <si>
    <t>A14.07.008</t>
  </si>
  <si>
    <t>Обучение гигиене полости рта и зубов индивидуальное, подбор средств и предметов гигиены полости рта</t>
  </si>
  <si>
    <t>А16.07.004.09</t>
  </si>
  <si>
    <t>Восстановление зуба коронкой штампованной</t>
  </si>
  <si>
    <t>A16.07.018</t>
  </si>
  <si>
    <t>Ортодонтическое скрепление металлической проволокой    (наложение лигатуры в области 1 зуба при повторных посещениях)</t>
  </si>
  <si>
    <t>A16.07.018.1</t>
  </si>
  <si>
    <t>Ортодонтическое скрепление металлической проволокой    (наложение лигатуры в области 5 зубов при повторных посещениях)</t>
  </si>
  <si>
    <t>A16.07.018.2</t>
  </si>
  <si>
    <t>Ортодонтическое скрепление эластичной лигатурой  (наложение лигатуры в области 1 зуба при повторных посещениях)</t>
  </si>
  <si>
    <t>A16.07.018.3</t>
  </si>
  <si>
    <t>Ортодонтическое скрепление эластичной лигатурой  (наложение лигатуры в области 5 зубов при повторных посещениях)</t>
  </si>
  <si>
    <t>A16.07.025</t>
  </si>
  <si>
    <t>Избирательное пришлифовывание твердых тканей в области 2-4 зубов</t>
  </si>
  <si>
    <t>A16.07.025.001</t>
  </si>
  <si>
    <t>Избирательное полирование зуба (при снятии брекета, кольца, коронки)</t>
  </si>
  <si>
    <t>A16.07.028</t>
  </si>
  <si>
    <t>Ортодонтическая коррекция-фиксация 1 брекета, лингвальной кнопки при повторных посещениях</t>
  </si>
  <si>
    <t>A16.07.028.1</t>
  </si>
  <si>
    <t>Ортодонтическая коррекция-фиксация ретейнера</t>
  </si>
  <si>
    <t>A16.07.028.2</t>
  </si>
  <si>
    <t>Ортодонтическая коррекция-изготовление окклюзионной накладки</t>
  </si>
  <si>
    <t>A16.07.046</t>
  </si>
  <si>
    <t>Ортодонтическая коррекция несъемным ортодонтическим аппаратом - фиксация металлической брекет-системы на обе челюсти</t>
  </si>
  <si>
    <t>A16.07.046.2</t>
  </si>
  <si>
    <t>Ортодонтическая коррекция несъемным ортодонтическим аппаратом - фиксация керамической брекет-системы на обе челюсти</t>
  </si>
  <si>
    <t>А16.07.046.3</t>
  </si>
  <si>
    <t>Фиксация металлических брекетов в области одной челюсти -первое посещение</t>
  </si>
  <si>
    <t>А16.07.046.4</t>
  </si>
  <si>
    <t>Фиксация металлических брекетов в области одной челюсти -второе посещение</t>
  </si>
  <si>
    <t>A16.07.047</t>
  </si>
  <si>
    <t>Ортодонтическая коррекция съемным ортодонтическим аппаратом – изготовление и сдача пластинки ортодонтической</t>
  </si>
  <si>
    <t>A16.07.047.1</t>
  </si>
  <si>
    <t>Ортодонтическая коррекция-изготовление и сдача активатора Андрезена</t>
  </si>
  <si>
    <t>A16.07.047.2</t>
  </si>
  <si>
    <t>Ортодонтическая коррекция съемным ортодонтическим аппаратом- изготовление и сдача ортодонтического аппарата функционального действия</t>
  </si>
  <si>
    <t>A16.07.048</t>
  </si>
  <si>
    <t>Ортодонтическая коррекция с применением брекет-систем – активация пружиной</t>
  </si>
  <si>
    <t>A16.07.048.1</t>
  </si>
  <si>
    <t>Ортодонтическая коррекция с применением брекет-систем – активация  цепочкой (от 2-х до 5 звеньев)</t>
  </si>
  <si>
    <t>A16.07.048.2</t>
  </si>
  <si>
    <t>Ортодонтическая коррекция с применением брекет-систем – активация  цепочкой (от 6-х до 10 звеньев)</t>
  </si>
  <si>
    <t>A16.07.048.3</t>
  </si>
  <si>
    <t>Ортодонтическая коррекция с применением брекет-систем- замена дуги ортодонтической</t>
  </si>
  <si>
    <t>А16.07.048.4</t>
  </si>
  <si>
    <t>Ортодонтическая коррекция, активация брекет-системы</t>
  </si>
  <si>
    <t>A16.07.053.001.1</t>
  </si>
  <si>
    <t>Постановка ортодонтического кольца+ наложение 2 сепарационных лигатур</t>
  </si>
  <si>
    <t>A16.07.053.001.2</t>
  </si>
  <si>
    <t>Снятие коронки, кольца, брекета ортодонтических  – 1шт</t>
  </si>
  <si>
    <t>A16.07.053.001.3</t>
  </si>
  <si>
    <t>Снятие коронки, кольца, брекета ортодонтических  – 5шт</t>
  </si>
  <si>
    <t>A16.07.053.001.4</t>
  </si>
  <si>
    <t>Снятие коронки, кольца, брекета ортодонтических  – 10шт</t>
  </si>
  <si>
    <t>A16.07.053.002</t>
  </si>
  <si>
    <t>Распил ортодонтического аппарата через винт</t>
  </si>
  <si>
    <t>A23.07.001.001</t>
  </si>
  <si>
    <t>Коррекция съемного ортодонического аппарата, включая активацию элементов аппарата</t>
  </si>
  <si>
    <t>A23.07.002.027</t>
  </si>
  <si>
    <t>Изготовление контрольной модели</t>
  </si>
  <si>
    <t>A23.07.002.052</t>
  </si>
  <si>
    <t>Изготовление контрольной модели с оформлением цоколя</t>
  </si>
  <si>
    <t>A23.07.002.055</t>
  </si>
  <si>
    <t>Изготовление коронки ортодонтической, включая фиксацию</t>
  </si>
  <si>
    <t>A23.07.002.065</t>
  </si>
  <si>
    <t>A23.07.002.073</t>
  </si>
  <si>
    <t>Изготовление, изгибание и наложение небного бюгеля, бампера</t>
  </si>
  <si>
    <t>A23.07.002.073.1</t>
  </si>
  <si>
    <t>B01.063.001</t>
  </si>
  <si>
    <t>Прием (осмотр, консультация врача-ортодонта) первичный</t>
  </si>
  <si>
    <t>B01.063.001.1</t>
  </si>
  <si>
    <t>Комплексное первичное обследование и оформление медицинской документации первичного пациента</t>
  </si>
  <si>
    <t>B01.063.002</t>
  </si>
  <si>
    <t>Прием врача-ортодонта повторный (наблюдение)</t>
  </si>
  <si>
    <t>Дополнительное металл звено для языка</t>
  </si>
  <si>
    <t>Кламмер круглый гнутый</t>
  </si>
  <si>
    <t>Кламмер ленточный</t>
  </si>
  <si>
    <t>Кламмер стреловидный Шварца</t>
  </si>
  <si>
    <t>Кламмер Адамса</t>
  </si>
  <si>
    <t>Кламмер Адамса с отростками для межчелюстной тяги</t>
  </si>
  <si>
    <t>Кламмер перекидной (типа Джексона)</t>
  </si>
  <si>
    <t>Дуга вестибулярная с 2 пружинящими петлями</t>
  </si>
  <si>
    <t>Дуга вестибулярная сложная (с давлением на 1 зуб)</t>
  </si>
  <si>
    <t>Дуга вестибулярная сложная с 4-6 доп-ми изгибами</t>
  </si>
  <si>
    <t>Петля двойная пружинящая для расширения пластинки (пружина Коффина)</t>
  </si>
  <si>
    <t>Пружина рукообразная, S-образная, пружина сложная  протаргирующая с 2 изгибами</t>
  </si>
  <si>
    <t xml:space="preserve">Пружина  П-образная, для устранения диастемы </t>
  </si>
  <si>
    <t>Пружина  сложная</t>
  </si>
  <si>
    <t>Пружина  сложная протрагирующая с 3 изгибами</t>
  </si>
  <si>
    <t>Токатель (пружина простая)</t>
  </si>
  <si>
    <t>Зуб пластмассовый</t>
  </si>
  <si>
    <t>Винт стандартный (установка)</t>
  </si>
  <si>
    <t>Пелот пластмассовый на металлическом каркасе для отведения губы,щеки,языка</t>
  </si>
  <si>
    <t>Заслон металлический для языка</t>
  </si>
  <si>
    <t>Дуга лингвальная</t>
  </si>
  <si>
    <t>Дуга вестибулярная</t>
  </si>
  <si>
    <t>Дуга небная</t>
  </si>
  <si>
    <t>Кламмер регулятора функций</t>
  </si>
  <si>
    <t>Скоба металлическаяна на моляр</t>
  </si>
  <si>
    <t>Пелоты (одна пара)</t>
  </si>
  <si>
    <t>Накладки окклюзионные (пластмассовые) на жевательные поверхности зубов с сеткой (на регулятор)</t>
  </si>
  <si>
    <t>Звено ограничительное металлическое</t>
  </si>
  <si>
    <t>Перелом пластинки</t>
  </si>
  <si>
    <t>Два перелома в одной пластинке</t>
  </si>
  <si>
    <t>Прикрепление круглого гнутого кламмера</t>
  </si>
  <si>
    <t>Прикрепление двух круглых гнутых кламмеров</t>
  </si>
  <si>
    <t>Постоянная величина</t>
  </si>
  <si>
    <t>Наклонная плоскость</t>
  </si>
  <si>
    <t>Накладки окклюзионные</t>
  </si>
  <si>
    <t>Дуга вестибулярная с одним полукруглым изгибом в центре</t>
  </si>
  <si>
    <t>Дуга вестибулярная с двумя полукруглыми изгибами в центре</t>
  </si>
  <si>
    <t>Дуга вестибулярная с одним М-образным изгибом в центре</t>
  </si>
  <si>
    <t>Дуга вестибулярная с двумя М-образными изгибами в центре</t>
  </si>
  <si>
    <t>Петля пружинящая</t>
  </si>
  <si>
    <t>Установка ортодонтических трубок (пара)</t>
  </si>
  <si>
    <t>Изготовление антогонирующей гипсовой модели и загипсовка моделей в окклюдатор</t>
  </si>
  <si>
    <t>При постановке на стандартную ортодонтическую(вестибулярную) дугу крючка,коронку или кольцо крючка, кнопки, штанги к норме времени прибавляется</t>
  </si>
  <si>
    <t>Для крючка</t>
  </si>
  <si>
    <t>Для кнопки</t>
  </si>
  <si>
    <t>Для штанги</t>
  </si>
  <si>
    <t>Дополнительно</t>
  </si>
  <si>
    <t>Толкатель</t>
  </si>
  <si>
    <t>Дуга ортодонтическая с трубками</t>
  </si>
  <si>
    <t>Диагностическая и контрольные модели</t>
  </si>
  <si>
    <t>Цоколь диагностической модели</t>
  </si>
  <si>
    <t>Контрольная модель</t>
  </si>
  <si>
    <t>1 Зуб</t>
  </si>
  <si>
    <t>2 Зуба</t>
  </si>
  <si>
    <t>3 Зуба</t>
  </si>
  <si>
    <t>Для сложного протеза</t>
  </si>
  <si>
    <t>1 зуб</t>
  </si>
  <si>
    <t>Изготовление, изгибание несъемного ортодонтического ретейнера + фиксация</t>
  </si>
  <si>
    <t>А16.30.069</t>
  </si>
  <si>
    <t xml:space="preserve">Снятие послеоперационных швов </t>
  </si>
  <si>
    <t>А16.07.048.5</t>
  </si>
  <si>
    <t>Ортодонтическая коррекция, активация брекет-системы - межчелюстная тяга</t>
  </si>
  <si>
    <t>Электроодонтометрия зуба</t>
  </si>
  <si>
    <t>A02.07.010.001.01</t>
  </si>
  <si>
    <t>Снятие оттиска с 1/2 челюсти</t>
  </si>
  <si>
    <t>Изготовление элайнера</t>
  </si>
  <si>
    <t>A16.07.019.001</t>
  </si>
  <si>
    <t>Временное шинирование при заболеваниях пародонта в области 1 зуба</t>
  </si>
  <si>
    <t>Восковый прикус</t>
  </si>
  <si>
    <t xml:space="preserve">Анестезия </t>
  </si>
  <si>
    <t>Цементировка коронки с применением Цем-Имплант</t>
  </si>
  <si>
    <t>Цементировка коронки с применением Мерон</t>
  </si>
  <si>
    <t>Приварка ацеталового кламмера, акриловых зубов, починка, перебазировка ацеталового бюгеля</t>
  </si>
  <si>
    <t>Снятие слепка альгинатной массой Ортопринт</t>
  </si>
  <si>
    <t>ЧСП (частично съемный протез) из акрила</t>
  </si>
  <si>
    <t>Индивидуальная светоотверждаемая ложка</t>
  </si>
  <si>
    <t>ПСП (полный съемный протез) из акрила</t>
  </si>
  <si>
    <t>"____"___________2024г</t>
  </si>
  <si>
    <t>с  1 апреля 2024 года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</si>
  <si>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</si>
  <si>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</si>
  <si>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А08.30.046.007</t>
  </si>
  <si>
    <t>Оценка, интерпритация и описание результатов патолого-анатамического исследования биопсийного (операционного) материала второй категории сложности</t>
  </si>
  <si>
    <t>Платное зубопротезирование</t>
  </si>
  <si>
    <t>Ортодонтический прием</t>
  </si>
  <si>
    <t xml:space="preserve"> на оказание платной стоматологической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</si>
</sst>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_-* #,##0\ _р_._-;\-* #,##0\ _р_._-;_-* &quot;-&quot;??\ 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43" fontId="13" fillId="0" borderId="0" applyFont="0" applyFill="0" applyBorder="0" applyAlignment="0" applyProtection="0"/>
    <xf numFmtId="0" fontId="15" fillId="0" borderId="0"/>
  </cellStyleXfs>
  <cellXfs count="16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2" fontId="3" fillId="0" borderId="1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1" fontId="11" fillId="0" borderId="14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1" fillId="0" borderId="14" xfId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5" fillId="0" borderId="0" xfId="0" applyNumberFormat="1" applyFont="1"/>
    <xf numFmtId="0" fontId="3" fillId="0" borderId="0" xfId="0" applyFont="1" applyAlignment="1">
      <alignment horizontal="justify" vertical="center"/>
    </xf>
    <xf numFmtId="3" fontId="0" fillId="0" borderId="0" xfId="0" applyNumberFormat="1"/>
    <xf numFmtId="0" fontId="3" fillId="0" borderId="19" xfId="3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64" fontId="1" fillId="0" borderId="23" xfId="1" applyNumberFormat="1" applyFont="1" applyBorder="1" applyAlignment="1">
      <alignment horizontal="center" vertical="center"/>
    </xf>
    <xf numFmtId="3" fontId="1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3" fillId="0" borderId="28" xfId="1" applyNumberFormat="1" applyFont="1" applyBorder="1" applyAlignment="1">
      <alignment vertical="center"/>
    </xf>
    <xf numFmtId="164" fontId="11" fillId="0" borderId="21" xfId="1" applyNumberFormat="1" applyFont="1" applyBorder="1" applyAlignment="1">
      <alignment vertical="center"/>
    </xf>
    <xf numFmtId="164" fontId="3" fillId="0" borderId="21" xfId="1" applyNumberFormat="1" applyFont="1" applyBorder="1" applyAlignment="1">
      <alignment horizontal="right" vertical="center"/>
    </xf>
    <xf numFmtId="4" fontId="3" fillId="0" borderId="26" xfId="1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/>
    <xf numFmtId="165" fontId="3" fillId="0" borderId="21" xfId="2" applyNumberFormat="1" applyFont="1" applyBorder="1" applyAlignment="1">
      <alignment horizontal="left" vertical="center"/>
    </xf>
    <xf numFmtId="165" fontId="3" fillId="0" borderId="21" xfId="2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/>
    <xf numFmtId="1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5" fontId="3" fillId="0" borderId="31" xfId="2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1" fontId="3" fillId="0" borderId="32" xfId="0" applyNumberFormat="1" applyFont="1" applyBorder="1" applyAlignment="1">
      <alignment vertical="center"/>
    </xf>
    <xf numFmtId="165" fontId="3" fillId="0" borderId="33" xfId="2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0" borderId="1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3" fillId="0" borderId="33" xfId="2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5" fontId="3" fillId="0" borderId="22" xfId="2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3" fillId="0" borderId="34" xfId="0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 wrapText="1"/>
    </xf>
    <xf numFmtId="164" fontId="5" fillId="0" borderId="21" xfId="0" applyNumberFormat="1" applyFont="1" applyBorder="1"/>
    <xf numFmtId="0" fontId="5" fillId="0" borderId="3" xfId="0" applyFont="1" applyBorder="1" applyAlignment="1">
      <alignment wrapText="1"/>
    </xf>
    <xf numFmtId="1" fontId="3" fillId="0" borderId="3" xfId="1" applyNumberFormat="1" applyFont="1" applyBorder="1" applyAlignment="1">
      <alignment vertical="center" wrapText="1"/>
    </xf>
    <xf numFmtId="164" fontId="3" fillId="0" borderId="21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vertical="center" wrapText="1"/>
    </xf>
    <xf numFmtId="164" fontId="3" fillId="0" borderId="21" xfId="1" applyNumberFormat="1" applyFont="1" applyBorder="1" applyAlignment="1">
      <alignment vertical="center"/>
    </xf>
    <xf numFmtId="164" fontId="3" fillId="0" borderId="35" xfId="1" applyNumberFormat="1" applyFont="1" applyBorder="1" applyAlignment="1">
      <alignment vertical="center"/>
    </xf>
    <xf numFmtId="164" fontId="3" fillId="0" borderId="21" xfId="1" applyNumberFormat="1" applyFont="1" applyFill="1" applyBorder="1" applyAlignment="1">
      <alignment horizontal="right" vertical="center"/>
    </xf>
    <xf numFmtId="164" fontId="3" fillId="2" borderId="21" xfId="1" applyNumberFormat="1" applyFont="1" applyFill="1" applyBorder="1" applyAlignment="1">
      <alignment horizontal="right" vertical="center"/>
    </xf>
    <xf numFmtId="164" fontId="3" fillId="0" borderId="21" xfId="1" applyNumberFormat="1" applyFont="1" applyBorder="1" applyAlignment="1">
      <alignment horizontal="right"/>
    </xf>
    <xf numFmtId="164" fontId="3" fillId="0" borderId="31" xfId="1" applyNumberFormat="1" applyFont="1" applyBorder="1" applyAlignment="1">
      <alignment horizontal="right" vertical="center"/>
    </xf>
    <xf numFmtId="1" fontId="1" fillId="0" borderId="3" xfId="1" applyNumberFormat="1" applyFont="1" applyBorder="1" applyAlignment="1">
      <alignment vertical="center" wrapText="1"/>
    </xf>
    <xf numFmtId="1" fontId="3" fillId="0" borderId="3" xfId="1" applyNumberFormat="1" applyFont="1" applyFill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3" fillId="0" borderId="3" xfId="1" applyNumberFormat="1" applyFont="1" applyBorder="1"/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1" fontId="3" fillId="0" borderId="19" xfId="1" applyNumberFormat="1" applyFont="1" applyBorder="1" applyAlignment="1">
      <alignment vertical="center" wrapText="1"/>
    </xf>
    <xf numFmtId="1" fontId="3" fillId="0" borderId="7" xfId="1" applyNumberFormat="1" applyFont="1" applyBorder="1" applyAlignment="1">
      <alignment vertical="center"/>
    </xf>
    <xf numFmtId="164" fontId="3" fillId="0" borderId="30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1" fontId="3" fillId="0" borderId="8" xfId="1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1" fillId="0" borderId="27" xfId="1" applyNumberFormat="1" applyFont="1" applyBorder="1" applyAlignment="1">
      <alignment horizontal="left" vertical="center"/>
    </xf>
    <xf numFmtId="1" fontId="11" fillId="0" borderId="18" xfId="1" applyNumberFormat="1" applyFont="1" applyBorder="1" applyAlignment="1">
      <alignment horizontal="left" vertical="center"/>
    </xf>
    <xf numFmtId="164" fontId="9" fillId="0" borderId="29" xfId="1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5" fontId="3" fillId="0" borderId="21" xfId="2" applyNumberFormat="1" applyFont="1" applyBorder="1" applyAlignment="1">
      <alignment horizontal="left" vertical="center"/>
    </xf>
    <xf numFmtId="165" fontId="3" fillId="0" borderId="14" xfId="2" applyNumberFormat="1" applyFont="1" applyBorder="1" applyAlignment="1">
      <alignment horizontal="left" vertical="center"/>
    </xf>
    <xf numFmtId="165" fontId="3" fillId="0" borderId="4" xfId="2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1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A10" sqref="A10:C10"/>
    </sheetView>
  </sheetViews>
  <sheetFormatPr defaultColWidth="8.88671875" defaultRowHeight="13.8" x14ac:dyDescent="0.25"/>
  <cols>
    <col min="1" max="1" width="19.6640625" style="6" customWidth="1"/>
    <col min="2" max="2" width="55.109375" style="6" customWidth="1"/>
    <col min="3" max="10" width="11.33203125" style="6" customWidth="1"/>
    <col min="11" max="16384" width="8.88671875" style="6"/>
  </cols>
  <sheetData>
    <row r="1" spans="1:3" x14ac:dyDescent="0.25">
      <c r="A1" s="12"/>
      <c r="B1" s="12"/>
      <c r="C1" s="14" t="s">
        <v>0</v>
      </c>
    </row>
    <row r="2" spans="1:3" x14ac:dyDescent="0.25">
      <c r="A2" s="12"/>
      <c r="B2" s="12"/>
      <c r="C2" s="14" t="s">
        <v>1</v>
      </c>
    </row>
    <row r="3" spans="1:3" x14ac:dyDescent="0.25">
      <c r="A3" s="12"/>
      <c r="B3" s="12"/>
      <c r="C3" s="14" t="s">
        <v>2</v>
      </c>
    </row>
    <row r="4" spans="1:3" x14ac:dyDescent="0.25">
      <c r="A4" s="12"/>
      <c r="B4" s="12"/>
      <c r="C4" s="14" t="s">
        <v>638</v>
      </c>
    </row>
    <row r="5" spans="1:3" ht="13.95" x14ac:dyDescent="0.25">
      <c r="A5" s="12"/>
      <c r="B5" s="12"/>
      <c r="C5" s="13"/>
    </row>
    <row r="6" spans="1:3" ht="17.399999999999999" x14ac:dyDescent="0.25">
      <c r="A6" s="133" t="s">
        <v>217</v>
      </c>
      <c r="B6" s="133"/>
      <c r="C6" s="133"/>
    </row>
    <row r="7" spans="1:3" ht="15.6" x14ac:dyDescent="0.25">
      <c r="A7" s="134" t="s">
        <v>218</v>
      </c>
      <c r="B7" s="134"/>
      <c r="C7" s="134"/>
    </row>
    <row r="8" spans="1:3" ht="15.6" x14ac:dyDescent="0.25">
      <c r="A8" s="134" t="s">
        <v>219</v>
      </c>
      <c r="B8" s="134"/>
      <c r="C8" s="134"/>
    </row>
    <row r="9" spans="1:3" ht="15.6" x14ac:dyDescent="0.25">
      <c r="A9" s="134" t="s">
        <v>220</v>
      </c>
      <c r="B9" s="134"/>
      <c r="C9" s="134"/>
    </row>
    <row r="10" spans="1:3" ht="15.6" x14ac:dyDescent="0.25">
      <c r="A10" s="134" t="s">
        <v>639</v>
      </c>
      <c r="B10" s="134"/>
      <c r="C10" s="134"/>
    </row>
    <row r="11" spans="1:3" ht="14.4" thickBot="1" x14ac:dyDescent="0.3">
      <c r="A11" s="12"/>
      <c r="B11" s="12"/>
      <c r="C11" s="13"/>
    </row>
    <row r="12" spans="1:3" ht="46.95" customHeight="1" thickBot="1" x14ac:dyDescent="0.3">
      <c r="A12" s="3" t="s">
        <v>221</v>
      </c>
      <c r="B12" s="3" t="s">
        <v>222</v>
      </c>
      <c r="C12" s="1" t="s">
        <v>223</v>
      </c>
    </row>
    <row r="13" spans="1:3" ht="18" x14ac:dyDescent="0.35">
      <c r="A13" s="132" t="s">
        <v>224</v>
      </c>
      <c r="B13" s="132"/>
      <c r="C13" s="132"/>
    </row>
    <row r="14" spans="1:3" ht="26.4" x14ac:dyDescent="0.25">
      <c r="A14" s="15" t="s">
        <v>86</v>
      </c>
      <c r="B14" s="16" t="s">
        <v>87</v>
      </c>
      <c r="C14" s="17">
        <v>480</v>
      </c>
    </row>
    <row r="15" spans="1:3" ht="26.4" x14ac:dyDescent="0.25">
      <c r="A15" s="18" t="s">
        <v>88</v>
      </c>
      <c r="B15" s="19" t="s">
        <v>89</v>
      </c>
      <c r="C15" s="20">
        <v>240</v>
      </c>
    </row>
    <row r="16" spans="1:3" x14ac:dyDescent="0.25">
      <c r="A16" s="15" t="s">
        <v>3</v>
      </c>
      <c r="B16" s="16" t="s">
        <v>4</v>
      </c>
      <c r="C16" s="20">
        <v>368</v>
      </c>
    </row>
    <row r="17" spans="1:3" s="11" customFormat="1" x14ac:dyDescent="0.25">
      <c r="A17" s="18" t="s">
        <v>5</v>
      </c>
      <c r="B17" s="19" t="s">
        <v>6</v>
      </c>
      <c r="C17" s="20">
        <v>320</v>
      </c>
    </row>
    <row r="18" spans="1:3" x14ac:dyDescent="0.25">
      <c r="A18" s="18" t="s">
        <v>7</v>
      </c>
      <c r="B18" s="19" t="s">
        <v>8</v>
      </c>
      <c r="C18" s="20">
        <v>121</v>
      </c>
    </row>
    <row r="19" spans="1:3" x14ac:dyDescent="0.25">
      <c r="A19" s="18" t="s">
        <v>9</v>
      </c>
      <c r="B19" s="19" t="s">
        <v>10</v>
      </c>
      <c r="C19" s="20">
        <v>320</v>
      </c>
    </row>
    <row r="20" spans="1:3" x14ac:dyDescent="0.25">
      <c r="A20" s="18" t="s">
        <v>11</v>
      </c>
      <c r="B20" s="19" t="s">
        <v>12</v>
      </c>
      <c r="C20" s="20">
        <v>440</v>
      </c>
    </row>
    <row r="21" spans="1:3" ht="26.4" x14ac:dyDescent="0.25">
      <c r="A21" s="18" t="s">
        <v>13</v>
      </c>
      <c r="B21" s="19" t="s">
        <v>14</v>
      </c>
      <c r="C21" s="20">
        <v>320</v>
      </c>
    </row>
    <row r="22" spans="1:3" x14ac:dyDescent="0.25">
      <c r="A22" s="18" t="s">
        <v>15</v>
      </c>
      <c r="B22" s="19" t="s">
        <v>16</v>
      </c>
      <c r="C22" s="20">
        <v>304</v>
      </c>
    </row>
    <row r="23" spans="1:3" ht="26.4" x14ac:dyDescent="0.25">
      <c r="A23" s="18" t="s">
        <v>17</v>
      </c>
      <c r="B23" s="19" t="s">
        <v>18</v>
      </c>
      <c r="C23" s="20">
        <v>737</v>
      </c>
    </row>
    <row r="24" spans="1:3" x14ac:dyDescent="0.25">
      <c r="A24" s="18" t="s">
        <v>215</v>
      </c>
      <c r="B24" s="16" t="s">
        <v>216</v>
      </c>
      <c r="C24" s="20">
        <v>305</v>
      </c>
    </row>
    <row r="25" spans="1:3" ht="26.4" x14ac:dyDescent="0.25">
      <c r="A25" s="18" t="s">
        <v>20</v>
      </c>
      <c r="B25" s="19" t="s">
        <v>21</v>
      </c>
      <c r="C25" s="20">
        <v>2057</v>
      </c>
    </row>
    <row r="26" spans="1:3" ht="26.4" x14ac:dyDescent="0.25">
      <c r="A26" s="18" t="s">
        <v>22</v>
      </c>
      <c r="B26" s="19" t="s">
        <v>23</v>
      </c>
      <c r="C26" s="20">
        <v>2381</v>
      </c>
    </row>
    <row r="27" spans="1:3" ht="26.4" x14ac:dyDescent="0.25">
      <c r="A27" s="18" t="s">
        <v>24</v>
      </c>
      <c r="B27" s="19" t="s">
        <v>25</v>
      </c>
      <c r="C27" s="20">
        <v>2930</v>
      </c>
    </row>
    <row r="28" spans="1:3" x14ac:dyDescent="0.25">
      <c r="A28" s="18" t="s">
        <v>36</v>
      </c>
      <c r="B28" s="19" t="s">
        <v>37</v>
      </c>
      <c r="C28" s="20">
        <v>507</v>
      </c>
    </row>
    <row r="29" spans="1:3" x14ac:dyDescent="0.25">
      <c r="A29" s="18" t="s">
        <v>38</v>
      </c>
      <c r="B29" s="19" t="s">
        <v>39</v>
      </c>
      <c r="C29" s="20">
        <v>1715</v>
      </c>
    </row>
    <row r="30" spans="1:3" ht="26.4" x14ac:dyDescent="0.25">
      <c r="A30" s="18" t="s">
        <v>40</v>
      </c>
      <c r="B30" s="19" t="s">
        <v>41</v>
      </c>
      <c r="C30" s="20">
        <v>2257</v>
      </c>
    </row>
    <row r="31" spans="1:3" x14ac:dyDescent="0.25">
      <c r="A31" s="18" t="s">
        <v>42</v>
      </c>
      <c r="B31" s="19" t="s">
        <v>43</v>
      </c>
      <c r="C31" s="20">
        <v>241</v>
      </c>
    </row>
    <row r="32" spans="1:3" x14ac:dyDescent="0.25">
      <c r="A32" s="18" t="s">
        <v>44</v>
      </c>
      <c r="B32" s="19" t="s">
        <v>45</v>
      </c>
      <c r="C32" s="20">
        <v>390</v>
      </c>
    </row>
    <row r="33" spans="1:3" ht="26.4" x14ac:dyDescent="0.25">
      <c r="A33" s="18" t="s">
        <v>46</v>
      </c>
      <c r="B33" s="19" t="s">
        <v>47</v>
      </c>
      <c r="C33" s="20">
        <v>10723</v>
      </c>
    </row>
    <row r="34" spans="1:3" ht="26.4" x14ac:dyDescent="0.25">
      <c r="A34" s="18" t="s">
        <v>48</v>
      </c>
      <c r="B34" s="19" t="s">
        <v>49</v>
      </c>
      <c r="C34" s="20">
        <v>508</v>
      </c>
    </row>
    <row r="35" spans="1:3" ht="26.4" x14ac:dyDescent="0.25">
      <c r="A35" s="18" t="s">
        <v>50</v>
      </c>
      <c r="B35" s="19" t="s">
        <v>51</v>
      </c>
      <c r="C35" s="20">
        <v>748</v>
      </c>
    </row>
    <row r="36" spans="1:3" ht="26.4" x14ac:dyDescent="0.25">
      <c r="A36" s="18" t="s">
        <v>52</v>
      </c>
      <c r="B36" s="19" t="s">
        <v>53</v>
      </c>
      <c r="C36" s="20">
        <v>845</v>
      </c>
    </row>
    <row r="37" spans="1:3" x14ac:dyDescent="0.25">
      <c r="A37" s="18" t="s">
        <v>54</v>
      </c>
      <c r="B37" s="19" t="s">
        <v>55</v>
      </c>
      <c r="C37" s="20">
        <v>1467</v>
      </c>
    </row>
    <row r="38" spans="1:3" ht="26.4" x14ac:dyDescent="0.25">
      <c r="A38" s="18" t="s">
        <v>56</v>
      </c>
      <c r="B38" s="19" t="s">
        <v>57</v>
      </c>
      <c r="C38" s="20">
        <v>1467</v>
      </c>
    </row>
    <row r="39" spans="1:3" x14ac:dyDescent="0.25">
      <c r="A39" s="18" t="s">
        <v>58</v>
      </c>
      <c r="B39" s="19" t="s">
        <v>59</v>
      </c>
      <c r="C39" s="20">
        <v>1336</v>
      </c>
    </row>
    <row r="40" spans="1:3" x14ac:dyDescent="0.25">
      <c r="A40" s="18" t="s">
        <v>60</v>
      </c>
      <c r="B40" s="19" t="s">
        <v>61</v>
      </c>
      <c r="C40" s="20">
        <v>417</v>
      </c>
    </row>
    <row r="41" spans="1:3" x14ac:dyDescent="0.25">
      <c r="A41" s="18" t="s">
        <v>62</v>
      </c>
      <c r="B41" s="19" t="s">
        <v>63</v>
      </c>
      <c r="C41" s="20">
        <v>212</v>
      </c>
    </row>
    <row r="42" spans="1:3" ht="26.4" x14ac:dyDescent="0.25">
      <c r="A42" s="18" t="s">
        <v>64</v>
      </c>
      <c r="B42" s="19" t="s">
        <v>65</v>
      </c>
      <c r="C42" s="20">
        <v>641</v>
      </c>
    </row>
    <row r="43" spans="1:3" x14ac:dyDescent="0.25">
      <c r="A43" s="18" t="s">
        <v>66</v>
      </c>
      <c r="B43" s="19" t="s">
        <v>67</v>
      </c>
      <c r="C43" s="20">
        <v>1590</v>
      </c>
    </row>
    <row r="44" spans="1:3" x14ac:dyDescent="0.25">
      <c r="A44" s="18" t="s">
        <v>624</v>
      </c>
      <c r="B44" s="19" t="s">
        <v>625</v>
      </c>
      <c r="C44" s="20">
        <v>682</v>
      </c>
    </row>
    <row r="45" spans="1:3" ht="26.4" x14ac:dyDescent="0.25">
      <c r="A45" s="18" t="s">
        <v>70</v>
      </c>
      <c r="B45" s="19" t="s">
        <v>71</v>
      </c>
      <c r="C45" s="20">
        <v>6585</v>
      </c>
    </row>
    <row r="46" spans="1:3" ht="26.4" x14ac:dyDescent="0.25">
      <c r="A46" s="18" t="s">
        <v>72</v>
      </c>
      <c r="B46" s="19" t="s">
        <v>73</v>
      </c>
      <c r="C46" s="20">
        <v>7935</v>
      </c>
    </row>
    <row r="47" spans="1:3" x14ac:dyDescent="0.25">
      <c r="A47" s="18" t="s">
        <v>74</v>
      </c>
      <c r="B47" s="19" t="s">
        <v>75</v>
      </c>
      <c r="C47" s="20">
        <v>4555</v>
      </c>
    </row>
    <row r="48" spans="1:3" x14ac:dyDescent="0.25">
      <c r="A48" s="18" t="s">
        <v>76</v>
      </c>
      <c r="B48" s="19" t="s">
        <v>77</v>
      </c>
      <c r="C48" s="20">
        <v>437</v>
      </c>
    </row>
    <row r="49" spans="1:3" x14ac:dyDescent="0.25">
      <c r="A49" s="18" t="s">
        <v>78</v>
      </c>
      <c r="B49" s="19" t="s">
        <v>79</v>
      </c>
      <c r="C49" s="20">
        <v>4375</v>
      </c>
    </row>
    <row r="50" spans="1:3" x14ac:dyDescent="0.25">
      <c r="A50" s="18" t="s">
        <v>80</v>
      </c>
      <c r="B50" s="19" t="s">
        <v>81</v>
      </c>
      <c r="C50" s="20">
        <v>2551</v>
      </c>
    </row>
    <row r="51" spans="1:3" x14ac:dyDescent="0.25">
      <c r="A51" s="18" t="s">
        <v>82</v>
      </c>
      <c r="B51" s="19" t="s">
        <v>83</v>
      </c>
      <c r="C51" s="20">
        <v>8610</v>
      </c>
    </row>
    <row r="52" spans="1:3" ht="26.4" x14ac:dyDescent="0.25">
      <c r="A52" s="18" t="s">
        <v>84</v>
      </c>
      <c r="B52" s="19" t="s">
        <v>85</v>
      </c>
      <c r="C52" s="20">
        <v>3648</v>
      </c>
    </row>
    <row r="53" spans="1:3" ht="26.4" x14ac:dyDescent="0.25">
      <c r="A53" s="18" t="s">
        <v>26</v>
      </c>
      <c r="B53" s="19" t="s">
        <v>27</v>
      </c>
      <c r="C53" s="20">
        <v>1788</v>
      </c>
    </row>
    <row r="54" spans="1:3" ht="26.4" x14ac:dyDescent="0.25">
      <c r="A54" s="18" t="s">
        <v>28</v>
      </c>
      <c r="B54" s="19" t="s">
        <v>29</v>
      </c>
      <c r="C54" s="20">
        <v>2348</v>
      </c>
    </row>
    <row r="55" spans="1:3" x14ac:dyDescent="0.25">
      <c r="A55" s="18" t="s">
        <v>92</v>
      </c>
      <c r="B55" s="19" t="s">
        <v>93</v>
      </c>
      <c r="C55" s="20">
        <v>480</v>
      </c>
    </row>
    <row r="56" spans="1:3" x14ac:dyDescent="0.25">
      <c r="A56" s="18" t="s">
        <v>94</v>
      </c>
      <c r="B56" s="19" t="s">
        <v>95</v>
      </c>
      <c r="C56" s="20">
        <v>1919</v>
      </c>
    </row>
    <row r="57" spans="1:3" x14ac:dyDescent="0.25">
      <c r="A57" s="18" t="s">
        <v>99</v>
      </c>
      <c r="B57" s="19" t="s">
        <v>100</v>
      </c>
      <c r="C57" s="20">
        <v>360</v>
      </c>
    </row>
    <row r="58" spans="1:3" x14ac:dyDescent="0.25">
      <c r="A58" s="18" t="s">
        <v>101</v>
      </c>
      <c r="B58" s="19" t="s">
        <v>102</v>
      </c>
      <c r="C58" s="20">
        <v>480</v>
      </c>
    </row>
    <row r="59" spans="1:3" x14ac:dyDescent="0.25">
      <c r="A59" s="18" t="s">
        <v>104</v>
      </c>
      <c r="B59" s="19" t="s">
        <v>105</v>
      </c>
      <c r="C59" s="20">
        <v>480</v>
      </c>
    </row>
    <row r="60" spans="1:3" ht="26.4" x14ac:dyDescent="0.25">
      <c r="A60" s="18" t="s">
        <v>106</v>
      </c>
      <c r="B60" s="19" t="s">
        <v>225</v>
      </c>
      <c r="C60" s="20">
        <v>120</v>
      </c>
    </row>
    <row r="61" spans="1:3" x14ac:dyDescent="0.25">
      <c r="A61" s="18" t="s">
        <v>107</v>
      </c>
      <c r="B61" s="19" t="s">
        <v>108</v>
      </c>
      <c r="C61" s="20">
        <v>720</v>
      </c>
    </row>
    <row r="62" spans="1:3" ht="26.4" x14ac:dyDescent="0.25">
      <c r="A62" s="18" t="s">
        <v>109</v>
      </c>
      <c r="B62" s="19" t="s">
        <v>226</v>
      </c>
      <c r="C62" s="20">
        <v>240</v>
      </c>
    </row>
    <row r="63" spans="1:3" x14ac:dyDescent="0.25">
      <c r="A63" s="18" t="s">
        <v>110</v>
      </c>
      <c r="B63" s="19" t="s">
        <v>111</v>
      </c>
      <c r="C63" s="20">
        <v>120</v>
      </c>
    </row>
    <row r="64" spans="1:3" x14ac:dyDescent="0.25">
      <c r="A64" s="18" t="s">
        <v>96</v>
      </c>
      <c r="B64" s="19" t="s">
        <v>227</v>
      </c>
      <c r="C64" s="20">
        <v>2878</v>
      </c>
    </row>
    <row r="65" spans="1:3" x14ac:dyDescent="0.25">
      <c r="A65" s="18" t="s">
        <v>97</v>
      </c>
      <c r="B65" s="19" t="s">
        <v>98</v>
      </c>
      <c r="C65" s="20">
        <v>3837</v>
      </c>
    </row>
    <row r="66" spans="1:3" ht="26.4" x14ac:dyDescent="0.25">
      <c r="A66" s="18" t="s">
        <v>112</v>
      </c>
      <c r="B66" s="19" t="s">
        <v>228</v>
      </c>
      <c r="C66" s="20">
        <v>1439</v>
      </c>
    </row>
    <row r="67" spans="1:3" x14ac:dyDescent="0.25">
      <c r="A67" s="21" t="s">
        <v>113</v>
      </c>
      <c r="B67" s="22" t="s">
        <v>114</v>
      </c>
      <c r="C67" s="20">
        <v>720</v>
      </c>
    </row>
    <row r="68" spans="1:3" x14ac:dyDescent="0.25">
      <c r="A68" s="18" t="s">
        <v>103</v>
      </c>
      <c r="B68" s="19" t="s">
        <v>623</v>
      </c>
      <c r="C68" s="20">
        <v>240</v>
      </c>
    </row>
    <row r="69" spans="1:3" x14ac:dyDescent="0.25">
      <c r="A69" s="18" t="s">
        <v>90</v>
      </c>
      <c r="B69" s="19" t="s">
        <v>91</v>
      </c>
      <c r="C69" s="20">
        <v>480</v>
      </c>
    </row>
    <row r="70" spans="1:3" x14ac:dyDescent="0.25">
      <c r="A70" s="18" t="s">
        <v>115</v>
      </c>
      <c r="B70" s="10" t="s">
        <v>116</v>
      </c>
      <c r="C70" s="20">
        <v>480</v>
      </c>
    </row>
    <row r="71" spans="1:3" ht="26.4" x14ac:dyDescent="0.25">
      <c r="A71" s="18" t="s">
        <v>30</v>
      </c>
      <c r="B71" s="10" t="s">
        <v>31</v>
      </c>
      <c r="C71" s="20">
        <v>3880</v>
      </c>
    </row>
    <row r="72" spans="1:3" ht="26.4" x14ac:dyDescent="0.25">
      <c r="A72" s="18" t="s">
        <v>32</v>
      </c>
      <c r="B72" s="19" t="s">
        <v>33</v>
      </c>
      <c r="C72" s="20">
        <v>4209</v>
      </c>
    </row>
    <row r="73" spans="1:3" ht="26.4" x14ac:dyDescent="0.25">
      <c r="A73" s="18" t="s">
        <v>34</v>
      </c>
      <c r="B73" s="19" t="s">
        <v>35</v>
      </c>
      <c r="C73" s="20">
        <v>3533</v>
      </c>
    </row>
    <row r="74" spans="1:3" x14ac:dyDescent="0.25">
      <c r="A74" s="18" t="s">
        <v>19</v>
      </c>
      <c r="B74" s="19" t="s">
        <v>229</v>
      </c>
      <c r="C74" s="20">
        <v>1592</v>
      </c>
    </row>
    <row r="75" spans="1:3" x14ac:dyDescent="0.25">
      <c r="A75" s="21" t="s">
        <v>207</v>
      </c>
      <c r="B75" s="22" t="s">
        <v>208</v>
      </c>
      <c r="C75" s="20">
        <v>0</v>
      </c>
    </row>
    <row r="76" spans="1:3" x14ac:dyDescent="0.25">
      <c r="A76" s="18" t="s">
        <v>209</v>
      </c>
      <c r="B76" s="19" t="s">
        <v>210</v>
      </c>
      <c r="C76" s="20">
        <v>0</v>
      </c>
    </row>
    <row r="77" spans="1:3" x14ac:dyDescent="0.25">
      <c r="A77" s="18" t="s">
        <v>211</v>
      </c>
      <c r="B77" s="19" t="s">
        <v>212</v>
      </c>
      <c r="C77" s="20">
        <v>0</v>
      </c>
    </row>
    <row r="78" spans="1:3" x14ac:dyDescent="0.25">
      <c r="A78" s="18" t="s">
        <v>213</v>
      </c>
      <c r="B78" s="19" t="s">
        <v>214</v>
      </c>
      <c r="C78" s="20">
        <v>0</v>
      </c>
    </row>
    <row r="79" spans="1:3" ht="27" thickBot="1" x14ac:dyDescent="0.3">
      <c r="A79" s="58" t="s">
        <v>627</v>
      </c>
      <c r="B79" s="59" t="s">
        <v>628</v>
      </c>
      <c r="C79" s="60">
        <v>1945</v>
      </c>
    </row>
  </sheetData>
  <mergeCells count="6">
    <mergeCell ref="A13:C13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A12" sqref="A12:C12"/>
    </sheetView>
  </sheetViews>
  <sheetFormatPr defaultColWidth="8.88671875" defaultRowHeight="14.4" x14ac:dyDescent="0.3"/>
  <cols>
    <col min="1" max="1" width="16" style="8" customWidth="1"/>
    <col min="2" max="2" width="60" style="8" customWidth="1"/>
    <col min="3" max="10" width="11.6640625" style="8" customWidth="1"/>
    <col min="11" max="16384" width="8.88671875" style="8"/>
  </cols>
  <sheetData>
    <row r="1" spans="1:3" x14ac:dyDescent="0.3">
      <c r="A1" s="29"/>
      <c r="B1" s="30"/>
      <c r="C1" s="7" t="s">
        <v>0</v>
      </c>
    </row>
    <row r="2" spans="1:3" x14ac:dyDescent="0.3">
      <c r="A2" s="29"/>
      <c r="B2" s="30"/>
      <c r="C2" s="7" t="s">
        <v>1</v>
      </c>
    </row>
    <row r="3" spans="1:3" x14ac:dyDescent="0.3">
      <c r="A3" s="29"/>
      <c r="B3" s="30"/>
      <c r="C3" s="7" t="s">
        <v>2</v>
      </c>
    </row>
    <row r="4" spans="1:3" x14ac:dyDescent="0.3">
      <c r="A4" s="29"/>
      <c r="B4" s="30"/>
      <c r="C4" s="14" t="s">
        <v>638</v>
      </c>
    </row>
    <row r="5" spans="1:3" x14ac:dyDescent="0.3">
      <c r="A5" s="29"/>
      <c r="B5" s="30"/>
      <c r="C5" s="28"/>
    </row>
    <row r="6" spans="1:3" ht="17.399999999999999" x14ac:dyDescent="0.3">
      <c r="A6" s="136" t="s">
        <v>217</v>
      </c>
      <c r="B6" s="136"/>
      <c r="C6" s="136"/>
    </row>
    <row r="7" spans="1:3" ht="15.6" x14ac:dyDescent="0.3">
      <c r="A7" s="137" t="s">
        <v>218</v>
      </c>
      <c r="B7" s="137"/>
      <c r="C7" s="137"/>
    </row>
    <row r="8" spans="1:3" ht="15.6" x14ac:dyDescent="0.3">
      <c r="A8" s="137" t="s">
        <v>219</v>
      </c>
      <c r="B8" s="137"/>
      <c r="C8" s="137"/>
    </row>
    <row r="9" spans="1:3" ht="15.6" x14ac:dyDescent="0.3">
      <c r="A9" s="137" t="s">
        <v>220</v>
      </c>
      <c r="B9" s="137"/>
      <c r="C9" s="137"/>
    </row>
    <row r="10" spans="1:3" ht="15" thickBot="1" x14ac:dyDescent="0.35">
      <c r="A10" s="6"/>
      <c r="B10" s="6"/>
      <c r="C10" s="9"/>
    </row>
    <row r="11" spans="1:3" ht="46.95" customHeight="1" thickBot="1" x14ac:dyDescent="0.35">
      <c r="A11" s="3" t="s">
        <v>221</v>
      </c>
      <c r="B11" s="3" t="s">
        <v>222</v>
      </c>
      <c r="C11" s="1" t="s">
        <v>223</v>
      </c>
    </row>
    <row r="12" spans="1:3" ht="18" x14ac:dyDescent="0.35">
      <c r="A12" s="135" t="s">
        <v>230</v>
      </c>
      <c r="B12" s="135"/>
      <c r="C12" s="135"/>
    </row>
    <row r="13" spans="1:3" ht="28.95" customHeight="1" x14ac:dyDescent="0.3">
      <c r="A13" s="18" t="s">
        <v>117</v>
      </c>
      <c r="B13" s="31" t="s">
        <v>118</v>
      </c>
      <c r="C13" s="17">
        <v>647</v>
      </c>
    </row>
    <row r="14" spans="1:3" ht="30" customHeight="1" x14ac:dyDescent="0.3">
      <c r="A14" s="18" t="s">
        <v>119</v>
      </c>
      <c r="B14" s="32" t="s">
        <v>120</v>
      </c>
      <c r="C14" s="20">
        <v>162</v>
      </c>
    </row>
    <row r="15" spans="1:3" x14ac:dyDescent="0.3">
      <c r="A15" s="18" t="s">
        <v>121</v>
      </c>
      <c r="B15" s="32" t="s">
        <v>122</v>
      </c>
      <c r="C15" s="20">
        <v>3933</v>
      </c>
    </row>
    <row r="16" spans="1:3" x14ac:dyDescent="0.3">
      <c r="A16" s="18" t="s">
        <v>123</v>
      </c>
      <c r="B16" s="32" t="s">
        <v>124</v>
      </c>
      <c r="C16" s="20">
        <v>1293</v>
      </c>
    </row>
    <row r="17" spans="1:3" ht="27.6" x14ac:dyDescent="0.3">
      <c r="A17" s="18" t="s">
        <v>125</v>
      </c>
      <c r="B17" s="32" t="s">
        <v>126</v>
      </c>
      <c r="C17" s="20">
        <v>329</v>
      </c>
    </row>
    <row r="18" spans="1:3" ht="27.6" x14ac:dyDescent="0.3">
      <c r="A18" s="18" t="s">
        <v>127</v>
      </c>
      <c r="B18" s="32" t="s">
        <v>128</v>
      </c>
      <c r="C18" s="20">
        <v>2592</v>
      </c>
    </row>
    <row r="19" spans="1:3" x14ac:dyDescent="0.3">
      <c r="A19" s="18" t="s">
        <v>129</v>
      </c>
      <c r="B19" s="32" t="s">
        <v>130</v>
      </c>
      <c r="C19" s="20">
        <v>1622</v>
      </c>
    </row>
    <row r="20" spans="1:3" ht="27.6" x14ac:dyDescent="0.3">
      <c r="A20" s="18" t="s">
        <v>131</v>
      </c>
      <c r="B20" s="32" t="s">
        <v>132</v>
      </c>
      <c r="C20" s="20">
        <v>5340</v>
      </c>
    </row>
    <row r="21" spans="1:3" x14ac:dyDescent="0.3">
      <c r="A21" s="18" t="s">
        <v>133</v>
      </c>
      <c r="B21" s="32" t="s">
        <v>134</v>
      </c>
      <c r="C21" s="20">
        <v>323</v>
      </c>
    </row>
    <row r="22" spans="1:3" x14ac:dyDescent="0.3">
      <c r="A22" s="18" t="s">
        <v>135</v>
      </c>
      <c r="B22" s="32" t="s">
        <v>136</v>
      </c>
      <c r="C22" s="20">
        <v>647</v>
      </c>
    </row>
    <row r="23" spans="1:3" x14ac:dyDescent="0.3">
      <c r="A23" s="18" t="s">
        <v>137</v>
      </c>
      <c r="B23" s="32" t="s">
        <v>138</v>
      </c>
      <c r="C23" s="20">
        <v>579</v>
      </c>
    </row>
    <row r="24" spans="1:3" x14ac:dyDescent="0.3">
      <c r="A24" s="18" t="s">
        <v>139</v>
      </c>
      <c r="B24" s="32" t="s">
        <v>140</v>
      </c>
      <c r="C24" s="20">
        <v>665</v>
      </c>
    </row>
    <row r="25" spans="1:3" ht="27.6" x14ac:dyDescent="0.3">
      <c r="A25" s="18" t="s">
        <v>141</v>
      </c>
      <c r="B25" s="32" t="s">
        <v>142</v>
      </c>
      <c r="C25" s="20">
        <v>1060</v>
      </c>
    </row>
    <row r="26" spans="1:3" x14ac:dyDescent="0.3">
      <c r="A26" s="18" t="s">
        <v>143</v>
      </c>
      <c r="B26" s="32" t="s">
        <v>231</v>
      </c>
      <c r="C26" s="20">
        <v>647</v>
      </c>
    </row>
    <row r="27" spans="1:3" x14ac:dyDescent="0.3">
      <c r="A27" s="18" t="s">
        <v>144</v>
      </c>
      <c r="B27" s="32" t="s">
        <v>145</v>
      </c>
      <c r="C27" s="20">
        <v>970</v>
      </c>
    </row>
    <row r="28" spans="1:3" x14ac:dyDescent="0.3">
      <c r="A28" s="18" t="s">
        <v>146</v>
      </c>
      <c r="B28" s="32" t="s">
        <v>147</v>
      </c>
      <c r="C28" s="20">
        <v>2030</v>
      </c>
    </row>
    <row r="29" spans="1:3" ht="27.6" x14ac:dyDescent="0.3">
      <c r="A29" s="18" t="s">
        <v>148</v>
      </c>
      <c r="B29" s="32" t="s">
        <v>149</v>
      </c>
      <c r="C29" s="20">
        <v>4584</v>
      </c>
    </row>
    <row r="30" spans="1:3" x14ac:dyDescent="0.3">
      <c r="A30" s="18" t="s">
        <v>150</v>
      </c>
      <c r="B30" s="32" t="s">
        <v>232</v>
      </c>
      <c r="C30" s="20">
        <v>11151</v>
      </c>
    </row>
    <row r="31" spans="1:3" ht="27.6" x14ac:dyDescent="0.3">
      <c r="A31" s="18" t="s">
        <v>151</v>
      </c>
      <c r="B31" s="32" t="s">
        <v>152</v>
      </c>
      <c r="C31" s="20">
        <v>1293</v>
      </c>
    </row>
    <row r="32" spans="1:3" x14ac:dyDescent="0.3">
      <c r="A32" s="18" t="s">
        <v>153</v>
      </c>
      <c r="B32" s="32" t="s">
        <v>154</v>
      </c>
      <c r="C32" s="20">
        <v>10550</v>
      </c>
    </row>
    <row r="33" spans="1:3" ht="27.6" x14ac:dyDescent="0.3">
      <c r="A33" s="18" t="s">
        <v>155</v>
      </c>
      <c r="B33" s="32" t="s">
        <v>156</v>
      </c>
      <c r="C33" s="20">
        <v>329</v>
      </c>
    </row>
    <row r="34" spans="1:3" x14ac:dyDescent="0.3">
      <c r="A34" s="18" t="s">
        <v>233</v>
      </c>
      <c r="B34" s="33" t="s">
        <v>234</v>
      </c>
      <c r="C34" s="20">
        <v>2592</v>
      </c>
    </row>
    <row r="35" spans="1:3" ht="27.6" x14ac:dyDescent="0.3">
      <c r="A35" s="18" t="s">
        <v>159</v>
      </c>
      <c r="B35" s="32" t="s">
        <v>160</v>
      </c>
      <c r="C35" s="20">
        <v>866</v>
      </c>
    </row>
    <row r="36" spans="1:3" x14ac:dyDescent="0.3">
      <c r="A36" s="18" t="s">
        <v>161</v>
      </c>
      <c r="B36" s="32" t="s">
        <v>162</v>
      </c>
      <c r="C36" s="20">
        <v>665</v>
      </c>
    </row>
    <row r="37" spans="1:3" x14ac:dyDescent="0.3">
      <c r="A37" s="18" t="s">
        <v>163</v>
      </c>
      <c r="B37" s="32" t="s">
        <v>164</v>
      </c>
      <c r="C37" s="20">
        <v>2003</v>
      </c>
    </row>
    <row r="38" spans="1:3" x14ac:dyDescent="0.3">
      <c r="A38" s="18" t="s">
        <v>165</v>
      </c>
      <c r="B38" s="32" t="s">
        <v>166</v>
      </c>
      <c r="C38" s="20">
        <v>652</v>
      </c>
    </row>
    <row r="39" spans="1:3" ht="28.95" customHeight="1" x14ac:dyDescent="0.3">
      <c r="A39" s="18" t="s">
        <v>167</v>
      </c>
      <c r="B39" s="32" t="s">
        <v>168</v>
      </c>
      <c r="C39" s="20">
        <v>988</v>
      </c>
    </row>
    <row r="40" spans="1:3" x14ac:dyDescent="0.3">
      <c r="A40" s="18" t="s">
        <v>169</v>
      </c>
      <c r="B40" s="32" t="s">
        <v>170</v>
      </c>
      <c r="C40" s="20">
        <v>5178</v>
      </c>
    </row>
    <row r="41" spans="1:3" x14ac:dyDescent="0.3">
      <c r="A41" s="18" t="s">
        <v>171</v>
      </c>
      <c r="B41" s="32" t="s">
        <v>172</v>
      </c>
      <c r="C41" s="20">
        <v>1299</v>
      </c>
    </row>
    <row r="42" spans="1:3" ht="27.6" x14ac:dyDescent="0.3">
      <c r="A42" s="18" t="s">
        <v>173</v>
      </c>
      <c r="B42" s="32" t="s">
        <v>174</v>
      </c>
      <c r="C42" s="20">
        <v>8146</v>
      </c>
    </row>
    <row r="43" spans="1:3" ht="27.6" x14ac:dyDescent="0.3">
      <c r="A43" s="18" t="s">
        <v>175</v>
      </c>
      <c r="B43" s="32" t="s">
        <v>176</v>
      </c>
      <c r="C43" s="20">
        <v>549</v>
      </c>
    </row>
    <row r="44" spans="1:3" x14ac:dyDescent="0.3">
      <c r="A44" s="18" t="s">
        <v>177</v>
      </c>
      <c r="B44" s="32" t="s">
        <v>178</v>
      </c>
      <c r="C44" s="20">
        <v>1299</v>
      </c>
    </row>
    <row r="45" spans="1:3" x14ac:dyDescent="0.3">
      <c r="A45" s="18" t="s">
        <v>179</v>
      </c>
      <c r="B45" s="32" t="s">
        <v>180</v>
      </c>
      <c r="C45" s="20">
        <v>20087</v>
      </c>
    </row>
    <row r="46" spans="1:3" ht="27.6" x14ac:dyDescent="0.3">
      <c r="A46" s="18" t="s">
        <v>181</v>
      </c>
      <c r="B46" s="32" t="s">
        <v>182</v>
      </c>
      <c r="C46" s="20">
        <v>25769</v>
      </c>
    </row>
    <row r="47" spans="1:3" ht="27.6" x14ac:dyDescent="0.3">
      <c r="A47" s="18" t="s">
        <v>183</v>
      </c>
      <c r="B47" s="32" t="s">
        <v>184</v>
      </c>
      <c r="C47" s="20">
        <v>34922</v>
      </c>
    </row>
    <row r="48" spans="1:3" ht="25.2" customHeight="1" x14ac:dyDescent="0.3">
      <c r="A48" s="18" t="s">
        <v>185</v>
      </c>
      <c r="B48" s="32" t="s">
        <v>186</v>
      </c>
      <c r="C48" s="20">
        <v>20069</v>
      </c>
    </row>
    <row r="49" spans="1:12" ht="27.6" x14ac:dyDescent="0.3">
      <c r="A49" s="18" t="s">
        <v>187</v>
      </c>
      <c r="B49" s="32" t="s">
        <v>188</v>
      </c>
      <c r="C49" s="20">
        <v>30322</v>
      </c>
    </row>
    <row r="50" spans="1:12" x14ac:dyDescent="0.3">
      <c r="A50" s="18" t="s">
        <v>189</v>
      </c>
      <c r="B50" s="32" t="s">
        <v>190</v>
      </c>
      <c r="C50" s="20">
        <v>9602</v>
      </c>
    </row>
    <row r="51" spans="1:12" ht="27.6" x14ac:dyDescent="0.3">
      <c r="A51" s="18" t="s">
        <v>191</v>
      </c>
      <c r="B51" s="32" t="s">
        <v>192</v>
      </c>
      <c r="C51" s="20">
        <v>9584</v>
      </c>
    </row>
    <row r="52" spans="1:12" x14ac:dyDescent="0.3">
      <c r="A52" s="18" t="s">
        <v>193</v>
      </c>
      <c r="B52" s="32" t="s">
        <v>194</v>
      </c>
      <c r="C52" s="20">
        <v>31622</v>
      </c>
    </row>
    <row r="53" spans="1:12" x14ac:dyDescent="0.3">
      <c r="A53" s="23" t="s">
        <v>235</v>
      </c>
      <c r="B53" s="32" t="s">
        <v>236</v>
      </c>
      <c r="C53" s="20">
        <v>15503</v>
      </c>
    </row>
    <row r="54" spans="1:12" ht="15.6" x14ac:dyDescent="0.3">
      <c r="A54" s="57" t="s">
        <v>619</v>
      </c>
      <c r="B54" s="51" t="s">
        <v>620</v>
      </c>
      <c r="C54" s="61">
        <v>120</v>
      </c>
      <c r="D54" s="56"/>
      <c r="E54" s="52"/>
      <c r="F54" s="53"/>
      <c r="G54" s="53"/>
      <c r="H54" s="52"/>
      <c r="I54" s="54"/>
      <c r="J54" s="54"/>
      <c r="K54" s="34"/>
      <c r="L54" s="55"/>
    </row>
    <row r="55" spans="1:12" x14ac:dyDescent="0.3">
      <c r="A55" s="18" t="s">
        <v>9</v>
      </c>
      <c r="B55" s="32" t="s">
        <v>10</v>
      </c>
      <c r="C55" s="20">
        <v>320</v>
      </c>
    </row>
    <row r="56" spans="1:12" x14ac:dyDescent="0.3">
      <c r="A56" s="18" t="s">
        <v>157</v>
      </c>
      <c r="B56" s="32" t="s">
        <v>158</v>
      </c>
      <c r="C56" s="20">
        <v>665</v>
      </c>
    </row>
    <row r="57" spans="1:12" x14ac:dyDescent="0.3">
      <c r="A57" s="62" t="s">
        <v>110</v>
      </c>
      <c r="B57" s="63" t="s">
        <v>111</v>
      </c>
      <c r="C57" s="20">
        <v>120</v>
      </c>
    </row>
    <row r="58" spans="1:12" ht="26.4" x14ac:dyDescent="0.3">
      <c r="A58" s="62" t="s">
        <v>640</v>
      </c>
      <c r="B58" s="64" t="s">
        <v>641</v>
      </c>
      <c r="C58" s="20">
        <v>1400</v>
      </c>
    </row>
    <row r="59" spans="1:12" ht="40.200000000000003" thickBot="1" x14ac:dyDescent="0.35">
      <c r="A59" s="24" t="s">
        <v>642</v>
      </c>
      <c r="B59" s="65" t="s">
        <v>643</v>
      </c>
      <c r="C59" s="66">
        <v>830</v>
      </c>
    </row>
  </sheetData>
  <mergeCells count="5">
    <mergeCell ref="A12:C12"/>
    <mergeCell ref="A6:C6"/>
    <mergeCell ref="A7:C7"/>
    <mergeCell ref="A8:C8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1" sqref="A11:C11"/>
    </sheetView>
  </sheetViews>
  <sheetFormatPr defaultRowHeight="14.4" x14ac:dyDescent="0.3"/>
  <cols>
    <col min="1" max="1" width="14.88671875" customWidth="1"/>
    <col min="2" max="2" width="56" customWidth="1"/>
    <col min="3" max="10" width="12" customWidth="1"/>
  </cols>
  <sheetData>
    <row r="1" spans="1:3" x14ac:dyDescent="0.3">
      <c r="A1" s="29"/>
      <c r="B1" s="27"/>
      <c r="C1" s="14" t="s">
        <v>0</v>
      </c>
    </row>
    <row r="2" spans="1:3" x14ac:dyDescent="0.3">
      <c r="A2" s="29"/>
      <c r="B2" s="27"/>
      <c r="C2" s="14" t="s">
        <v>1</v>
      </c>
    </row>
    <row r="3" spans="1:3" x14ac:dyDescent="0.3">
      <c r="A3" s="29"/>
      <c r="B3" s="27"/>
      <c r="C3" s="14" t="s">
        <v>2</v>
      </c>
    </row>
    <row r="4" spans="1:3" x14ac:dyDescent="0.3">
      <c r="A4" s="29"/>
      <c r="B4" s="27"/>
      <c r="C4" s="34"/>
    </row>
    <row r="5" spans="1:3" ht="17.399999999999999" x14ac:dyDescent="0.3">
      <c r="A5" s="133" t="s">
        <v>217</v>
      </c>
      <c r="B5" s="133"/>
      <c r="C5" s="133"/>
    </row>
    <row r="6" spans="1:3" ht="15.6" x14ac:dyDescent="0.3">
      <c r="A6" s="134" t="s">
        <v>218</v>
      </c>
      <c r="B6" s="134"/>
      <c r="C6" s="134"/>
    </row>
    <row r="7" spans="1:3" ht="15.6" x14ac:dyDescent="0.3">
      <c r="A7" s="134" t="s">
        <v>219</v>
      </c>
      <c r="B7" s="134"/>
      <c r="C7" s="134"/>
    </row>
    <row r="8" spans="1:3" ht="15.6" x14ac:dyDescent="0.3">
      <c r="A8" s="134" t="s">
        <v>220</v>
      </c>
      <c r="B8" s="134"/>
      <c r="C8" s="134"/>
    </row>
    <row r="9" spans="1:3" ht="16.2" thickBot="1" x14ac:dyDescent="0.35">
      <c r="A9" s="26"/>
      <c r="B9" s="26"/>
      <c r="C9" s="26"/>
    </row>
    <row r="10" spans="1:3" ht="44.4" customHeight="1" thickBot="1" x14ac:dyDescent="0.35">
      <c r="A10" s="3" t="s">
        <v>221</v>
      </c>
      <c r="B10" s="3" t="s">
        <v>222</v>
      </c>
      <c r="C10" s="1" t="s">
        <v>223</v>
      </c>
    </row>
    <row r="11" spans="1:3" ht="18.600000000000001" thickBot="1" x14ac:dyDescent="0.35">
      <c r="A11" s="138" t="s">
        <v>237</v>
      </c>
      <c r="B11" s="138"/>
      <c r="C11" s="138"/>
    </row>
    <row r="12" spans="1:3" ht="15.6" x14ac:dyDescent="0.3">
      <c r="A12" s="5" t="s">
        <v>195</v>
      </c>
      <c r="B12" s="35" t="s">
        <v>196</v>
      </c>
      <c r="C12" s="36">
        <v>235</v>
      </c>
    </row>
    <row r="13" spans="1:3" ht="15.6" x14ac:dyDescent="0.3">
      <c r="A13" s="2" t="s">
        <v>197</v>
      </c>
      <c r="B13" s="10" t="s">
        <v>198</v>
      </c>
      <c r="C13" s="37">
        <v>235</v>
      </c>
    </row>
    <row r="14" spans="1:3" ht="15.6" x14ac:dyDescent="0.3">
      <c r="A14" s="2" t="s">
        <v>199</v>
      </c>
      <c r="B14" s="10" t="s">
        <v>200</v>
      </c>
      <c r="C14" s="37">
        <v>1255</v>
      </c>
    </row>
    <row r="15" spans="1:3" ht="15.6" x14ac:dyDescent="0.3">
      <c r="A15" s="2" t="s">
        <v>201</v>
      </c>
      <c r="B15" s="10" t="s">
        <v>202</v>
      </c>
      <c r="C15" s="37">
        <v>1255</v>
      </c>
    </row>
    <row r="16" spans="1:3" ht="15.6" customHeight="1" x14ac:dyDescent="0.3">
      <c r="A16" s="2" t="s">
        <v>203</v>
      </c>
      <c r="B16" s="10" t="s">
        <v>204</v>
      </c>
      <c r="C16" s="37">
        <v>3514</v>
      </c>
    </row>
    <row r="17" spans="1:3" ht="15.6" customHeight="1" thickBot="1" x14ac:dyDescent="0.35">
      <c r="A17" s="4" t="s">
        <v>205</v>
      </c>
      <c r="B17" s="25" t="s">
        <v>206</v>
      </c>
      <c r="C17" s="38">
        <v>1255</v>
      </c>
    </row>
  </sheetData>
  <mergeCells count="5">
    <mergeCell ref="A11:C11"/>
    <mergeCell ref="A5:C5"/>
    <mergeCell ref="A6:C6"/>
    <mergeCell ref="A7:C7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zoomScaleNormal="100" workbookViewId="0">
      <selection activeCell="A11" sqref="A11:C11"/>
    </sheetView>
  </sheetViews>
  <sheetFormatPr defaultRowHeight="13.8" x14ac:dyDescent="0.3"/>
  <cols>
    <col min="1" max="1" width="12.6640625" style="39" customWidth="1"/>
    <col min="2" max="2" width="60.109375" style="40" customWidth="1"/>
    <col min="3" max="3" width="15.6640625" style="42" customWidth="1"/>
    <col min="4" max="254" width="9.109375" style="41"/>
    <col min="255" max="255" width="12.6640625" style="41" customWidth="1"/>
    <col min="256" max="256" width="60.109375" style="41" customWidth="1"/>
    <col min="257" max="257" width="15" style="41" customWidth="1"/>
    <col min="258" max="510" width="9.109375" style="41"/>
    <col min="511" max="511" width="12.6640625" style="41" customWidth="1"/>
    <col min="512" max="512" width="60.109375" style="41" customWidth="1"/>
    <col min="513" max="513" width="15" style="41" customWidth="1"/>
    <col min="514" max="766" width="9.109375" style="41"/>
    <col min="767" max="767" width="12.6640625" style="41" customWidth="1"/>
    <col min="768" max="768" width="60.109375" style="41" customWidth="1"/>
    <col min="769" max="769" width="15" style="41" customWidth="1"/>
    <col min="770" max="1022" width="9.109375" style="41"/>
    <col min="1023" max="1023" width="12.6640625" style="41" customWidth="1"/>
    <col min="1024" max="1024" width="60.109375" style="41" customWidth="1"/>
    <col min="1025" max="1025" width="15" style="41" customWidth="1"/>
    <col min="1026" max="1278" width="9.109375" style="41"/>
    <col min="1279" max="1279" width="12.6640625" style="41" customWidth="1"/>
    <col min="1280" max="1280" width="60.109375" style="41" customWidth="1"/>
    <col min="1281" max="1281" width="15" style="41" customWidth="1"/>
    <col min="1282" max="1534" width="9.109375" style="41"/>
    <col min="1535" max="1535" width="12.6640625" style="41" customWidth="1"/>
    <col min="1536" max="1536" width="60.109375" style="41" customWidth="1"/>
    <col min="1537" max="1537" width="15" style="41" customWidth="1"/>
    <col min="1538" max="1790" width="9.109375" style="41"/>
    <col min="1791" max="1791" width="12.6640625" style="41" customWidth="1"/>
    <col min="1792" max="1792" width="60.109375" style="41" customWidth="1"/>
    <col min="1793" max="1793" width="15" style="41" customWidth="1"/>
    <col min="1794" max="2046" width="9.109375" style="41"/>
    <col min="2047" max="2047" width="12.6640625" style="41" customWidth="1"/>
    <col min="2048" max="2048" width="60.109375" style="41" customWidth="1"/>
    <col min="2049" max="2049" width="15" style="41" customWidth="1"/>
    <col min="2050" max="2302" width="9.109375" style="41"/>
    <col min="2303" max="2303" width="12.6640625" style="41" customWidth="1"/>
    <col min="2304" max="2304" width="60.109375" style="41" customWidth="1"/>
    <col min="2305" max="2305" width="15" style="41" customWidth="1"/>
    <col min="2306" max="2558" width="9.109375" style="41"/>
    <col min="2559" max="2559" width="12.6640625" style="41" customWidth="1"/>
    <col min="2560" max="2560" width="60.109375" style="41" customWidth="1"/>
    <col min="2561" max="2561" width="15" style="41" customWidth="1"/>
    <col min="2562" max="2814" width="9.109375" style="41"/>
    <col min="2815" max="2815" width="12.6640625" style="41" customWidth="1"/>
    <col min="2816" max="2816" width="60.109375" style="41" customWidth="1"/>
    <col min="2817" max="2817" width="15" style="41" customWidth="1"/>
    <col min="2818" max="3070" width="9.109375" style="41"/>
    <col min="3071" max="3071" width="12.6640625" style="41" customWidth="1"/>
    <col min="3072" max="3072" width="60.109375" style="41" customWidth="1"/>
    <col min="3073" max="3073" width="15" style="41" customWidth="1"/>
    <col min="3074" max="3326" width="9.109375" style="41"/>
    <col min="3327" max="3327" width="12.6640625" style="41" customWidth="1"/>
    <col min="3328" max="3328" width="60.109375" style="41" customWidth="1"/>
    <col min="3329" max="3329" width="15" style="41" customWidth="1"/>
    <col min="3330" max="3582" width="9.109375" style="41"/>
    <col min="3583" max="3583" width="12.6640625" style="41" customWidth="1"/>
    <col min="3584" max="3584" width="60.109375" style="41" customWidth="1"/>
    <col min="3585" max="3585" width="15" style="41" customWidth="1"/>
    <col min="3586" max="3838" width="9.109375" style="41"/>
    <col min="3839" max="3839" width="12.6640625" style="41" customWidth="1"/>
    <col min="3840" max="3840" width="60.109375" style="41" customWidth="1"/>
    <col min="3841" max="3841" width="15" style="41" customWidth="1"/>
    <col min="3842" max="4094" width="9.109375" style="41"/>
    <col min="4095" max="4095" width="12.6640625" style="41" customWidth="1"/>
    <col min="4096" max="4096" width="60.109375" style="41" customWidth="1"/>
    <col min="4097" max="4097" width="15" style="41" customWidth="1"/>
    <col min="4098" max="4350" width="9.109375" style="41"/>
    <col min="4351" max="4351" width="12.6640625" style="41" customWidth="1"/>
    <col min="4352" max="4352" width="60.109375" style="41" customWidth="1"/>
    <col min="4353" max="4353" width="15" style="41" customWidth="1"/>
    <col min="4354" max="4606" width="9.109375" style="41"/>
    <col min="4607" max="4607" width="12.6640625" style="41" customWidth="1"/>
    <col min="4608" max="4608" width="60.109375" style="41" customWidth="1"/>
    <col min="4609" max="4609" width="15" style="41" customWidth="1"/>
    <col min="4610" max="4862" width="9.109375" style="41"/>
    <col min="4863" max="4863" width="12.6640625" style="41" customWidth="1"/>
    <col min="4864" max="4864" width="60.109375" style="41" customWidth="1"/>
    <col min="4865" max="4865" width="15" style="41" customWidth="1"/>
    <col min="4866" max="5118" width="9.109375" style="41"/>
    <col min="5119" max="5119" width="12.6640625" style="41" customWidth="1"/>
    <col min="5120" max="5120" width="60.109375" style="41" customWidth="1"/>
    <col min="5121" max="5121" width="15" style="41" customWidth="1"/>
    <col min="5122" max="5374" width="9.109375" style="41"/>
    <col min="5375" max="5375" width="12.6640625" style="41" customWidth="1"/>
    <col min="5376" max="5376" width="60.109375" style="41" customWidth="1"/>
    <col min="5377" max="5377" width="15" style="41" customWidth="1"/>
    <col min="5378" max="5630" width="9.109375" style="41"/>
    <col min="5631" max="5631" width="12.6640625" style="41" customWidth="1"/>
    <col min="5632" max="5632" width="60.109375" style="41" customWidth="1"/>
    <col min="5633" max="5633" width="15" style="41" customWidth="1"/>
    <col min="5634" max="5886" width="9.109375" style="41"/>
    <col min="5887" max="5887" width="12.6640625" style="41" customWidth="1"/>
    <col min="5888" max="5888" width="60.109375" style="41" customWidth="1"/>
    <col min="5889" max="5889" width="15" style="41" customWidth="1"/>
    <col min="5890" max="6142" width="9.109375" style="41"/>
    <col min="6143" max="6143" width="12.6640625" style="41" customWidth="1"/>
    <col min="6144" max="6144" width="60.109375" style="41" customWidth="1"/>
    <col min="6145" max="6145" width="15" style="41" customWidth="1"/>
    <col min="6146" max="6398" width="9.109375" style="41"/>
    <col min="6399" max="6399" width="12.6640625" style="41" customWidth="1"/>
    <col min="6400" max="6400" width="60.109375" style="41" customWidth="1"/>
    <col min="6401" max="6401" width="15" style="41" customWidth="1"/>
    <col min="6402" max="6654" width="9.109375" style="41"/>
    <col min="6655" max="6655" width="12.6640625" style="41" customWidth="1"/>
    <col min="6656" max="6656" width="60.109375" style="41" customWidth="1"/>
    <col min="6657" max="6657" width="15" style="41" customWidth="1"/>
    <col min="6658" max="6910" width="9.109375" style="41"/>
    <col min="6911" max="6911" width="12.6640625" style="41" customWidth="1"/>
    <col min="6912" max="6912" width="60.109375" style="41" customWidth="1"/>
    <col min="6913" max="6913" width="15" style="41" customWidth="1"/>
    <col min="6914" max="7166" width="9.109375" style="41"/>
    <col min="7167" max="7167" width="12.6640625" style="41" customWidth="1"/>
    <col min="7168" max="7168" width="60.109375" style="41" customWidth="1"/>
    <col min="7169" max="7169" width="15" style="41" customWidth="1"/>
    <col min="7170" max="7422" width="9.109375" style="41"/>
    <col min="7423" max="7423" width="12.6640625" style="41" customWidth="1"/>
    <col min="7424" max="7424" width="60.109375" style="41" customWidth="1"/>
    <col min="7425" max="7425" width="15" style="41" customWidth="1"/>
    <col min="7426" max="7678" width="9.109375" style="41"/>
    <col min="7679" max="7679" width="12.6640625" style="41" customWidth="1"/>
    <col min="7680" max="7680" width="60.109375" style="41" customWidth="1"/>
    <col min="7681" max="7681" width="15" style="41" customWidth="1"/>
    <col min="7682" max="7934" width="9.109375" style="41"/>
    <col min="7935" max="7935" width="12.6640625" style="41" customWidth="1"/>
    <col min="7936" max="7936" width="60.109375" style="41" customWidth="1"/>
    <col min="7937" max="7937" width="15" style="41" customWidth="1"/>
    <col min="7938" max="8190" width="9.109375" style="41"/>
    <col min="8191" max="8191" width="12.6640625" style="41" customWidth="1"/>
    <col min="8192" max="8192" width="60.109375" style="41" customWidth="1"/>
    <col min="8193" max="8193" width="15" style="41" customWidth="1"/>
    <col min="8194" max="8446" width="9.109375" style="41"/>
    <col min="8447" max="8447" width="12.6640625" style="41" customWidth="1"/>
    <col min="8448" max="8448" width="60.109375" style="41" customWidth="1"/>
    <col min="8449" max="8449" width="15" style="41" customWidth="1"/>
    <col min="8450" max="8702" width="9.109375" style="41"/>
    <col min="8703" max="8703" width="12.6640625" style="41" customWidth="1"/>
    <col min="8704" max="8704" width="60.109375" style="41" customWidth="1"/>
    <col min="8705" max="8705" width="15" style="41" customWidth="1"/>
    <col min="8706" max="8958" width="9.109375" style="41"/>
    <col min="8959" max="8959" width="12.6640625" style="41" customWidth="1"/>
    <col min="8960" max="8960" width="60.109375" style="41" customWidth="1"/>
    <col min="8961" max="8961" width="15" style="41" customWidth="1"/>
    <col min="8962" max="9214" width="9.109375" style="41"/>
    <col min="9215" max="9215" width="12.6640625" style="41" customWidth="1"/>
    <col min="9216" max="9216" width="60.109375" style="41" customWidth="1"/>
    <col min="9217" max="9217" width="15" style="41" customWidth="1"/>
    <col min="9218" max="9470" width="9.109375" style="41"/>
    <col min="9471" max="9471" width="12.6640625" style="41" customWidth="1"/>
    <col min="9472" max="9472" width="60.109375" style="41" customWidth="1"/>
    <col min="9473" max="9473" width="15" style="41" customWidth="1"/>
    <col min="9474" max="9726" width="9.109375" style="41"/>
    <col min="9727" max="9727" width="12.6640625" style="41" customWidth="1"/>
    <col min="9728" max="9728" width="60.109375" style="41" customWidth="1"/>
    <col min="9729" max="9729" width="15" style="41" customWidth="1"/>
    <col min="9730" max="9982" width="9.109375" style="41"/>
    <col min="9983" max="9983" width="12.6640625" style="41" customWidth="1"/>
    <col min="9984" max="9984" width="60.109375" style="41" customWidth="1"/>
    <col min="9985" max="9985" width="15" style="41" customWidth="1"/>
    <col min="9986" max="10238" width="9.109375" style="41"/>
    <col min="10239" max="10239" width="12.6640625" style="41" customWidth="1"/>
    <col min="10240" max="10240" width="60.109375" style="41" customWidth="1"/>
    <col min="10241" max="10241" width="15" style="41" customWidth="1"/>
    <col min="10242" max="10494" width="9.109375" style="41"/>
    <col min="10495" max="10495" width="12.6640625" style="41" customWidth="1"/>
    <col min="10496" max="10496" width="60.109375" style="41" customWidth="1"/>
    <col min="10497" max="10497" width="15" style="41" customWidth="1"/>
    <col min="10498" max="10750" width="9.109375" style="41"/>
    <col min="10751" max="10751" width="12.6640625" style="41" customWidth="1"/>
    <col min="10752" max="10752" width="60.109375" style="41" customWidth="1"/>
    <col min="10753" max="10753" width="15" style="41" customWidth="1"/>
    <col min="10754" max="11006" width="9.109375" style="41"/>
    <col min="11007" max="11007" width="12.6640625" style="41" customWidth="1"/>
    <col min="11008" max="11008" width="60.109375" style="41" customWidth="1"/>
    <col min="11009" max="11009" width="15" style="41" customWidth="1"/>
    <col min="11010" max="11262" width="9.109375" style="41"/>
    <col min="11263" max="11263" width="12.6640625" style="41" customWidth="1"/>
    <col min="11264" max="11264" width="60.109375" style="41" customWidth="1"/>
    <col min="11265" max="11265" width="15" style="41" customWidth="1"/>
    <col min="11266" max="11518" width="9.109375" style="41"/>
    <col min="11519" max="11519" width="12.6640625" style="41" customWidth="1"/>
    <col min="11520" max="11520" width="60.109375" style="41" customWidth="1"/>
    <col min="11521" max="11521" width="15" style="41" customWidth="1"/>
    <col min="11522" max="11774" width="9.109375" style="41"/>
    <col min="11775" max="11775" width="12.6640625" style="41" customWidth="1"/>
    <col min="11776" max="11776" width="60.109375" style="41" customWidth="1"/>
    <col min="11777" max="11777" width="15" style="41" customWidth="1"/>
    <col min="11778" max="12030" width="9.109375" style="41"/>
    <col min="12031" max="12031" width="12.6640625" style="41" customWidth="1"/>
    <col min="12032" max="12032" width="60.109375" style="41" customWidth="1"/>
    <col min="12033" max="12033" width="15" style="41" customWidth="1"/>
    <col min="12034" max="12286" width="9.109375" style="41"/>
    <col min="12287" max="12287" width="12.6640625" style="41" customWidth="1"/>
    <col min="12288" max="12288" width="60.109375" style="41" customWidth="1"/>
    <col min="12289" max="12289" width="15" style="41" customWidth="1"/>
    <col min="12290" max="12542" width="9.109375" style="41"/>
    <col min="12543" max="12543" width="12.6640625" style="41" customWidth="1"/>
    <col min="12544" max="12544" width="60.109375" style="41" customWidth="1"/>
    <col min="12545" max="12545" width="15" style="41" customWidth="1"/>
    <col min="12546" max="12798" width="9.109375" style="41"/>
    <col min="12799" max="12799" width="12.6640625" style="41" customWidth="1"/>
    <col min="12800" max="12800" width="60.109375" style="41" customWidth="1"/>
    <col min="12801" max="12801" width="15" style="41" customWidth="1"/>
    <col min="12802" max="13054" width="9.109375" style="41"/>
    <col min="13055" max="13055" width="12.6640625" style="41" customWidth="1"/>
    <col min="13056" max="13056" width="60.109375" style="41" customWidth="1"/>
    <col min="13057" max="13057" width="15" style="41" customWidth="1"/>
    <col min="13058" max="13310" width="9.109375" style="41"/>
    <col min="13311" max="13311" width="12.6640625" style="41" customWidth="1"/>
    <col min="13312" max="13312" width="60.109375" style="41" customWidth="1"/>
    <col min="13313" max="13313" width="15" style="41" customWidth="1"/>
    <col min="13314" max="13566" width="9.109375" style="41"/>
    <col min="13567" max="13567" width="12.6640625" style="41" customWidth="1"/>
    <col min="13568" max="13568" width="60.109375" style="41" customWidth="1"/>
    <col min="13569" max="13569" width="15" style="41" customWidth="1"/>
    <col min="13570" max="13822" width="9.109375" style="41"/>
    <col min="13823" max="13823" width="12.6640625" style="41" customWidth="1"/>
    <col min="13824" max="13824" width="60.109375" style="41" customWidth="1"/>
    <col min="13825" max="13825" width="15" style="41" customWidth="1"/>
    <col min="13826" max="14078" width="9.109375" style="41"/>
    <col min="14079" max="14079" width="12.6640625" style="41" customWidth="1"/>
    <col min="14080" max="14080" width="60.109375" style="41" customWidth="1"/>
    <col min="14081" max="14081" width="15" style="41" customWidth="1"/>
    <col min="14082" max="14334" width="9.109375" style="41"/>
    <col min="14335" max="14335" width="12.6640625" style="41" customWidth="1"/>
    <col min="14336" max="14336" width="60.109375" style="41" customWidth="1"/>
    <col min="14337" max="14337" width="15" style="41" customWidth="1"/>
    <col min="14338" max="14590" width="9.109375" style="41"/>
    <col min="14591" max="14591" width="12.6640625" style="41" customWidth="1"/>
    <col min="14592" max="14592" width="60.109375" style="41" customWidth="1"/>
    <col min="14593" max="14593" width="15" style="41" customWidth="1"/>
    <col min="14594" max="14846" width="9.109375" style="41"/>
    <col min="14847" max="14847" width="12.6640625" style="41" customWidth="1"/>
    <col min="14848" max="14848" width="60.109375" style="41" customWidth="1"/>
    <col min="14849" max="14849" width="15" style="41" customWidth="1"/>
    <col min="14850" max="15102" width="9.109375" style="41"/>
    <col min="15103" max="15103" width="12.6640625" style="41" customWidth="1"/>
    <col min="15104" max="15104" width="60.109375" style="41" customWidth="1"/>
    <col min="15105" max="15105" width="15" style="41" customWidth="1"/>
    <col min="15106" max="15358" width="9.109375" style="41"/>
    <col min="15359" max="15359" width="12.6640625" style="41" customWidth="1"/>
    <col min="15360" max="15360" width="60.109375" style="41" customWidth="1"/>
    <col min="15361" max="15361" width="15" style="41" customWidth="1"/>
    <col min="15362" max="15614" width="9.109375" style="41"/>
    <col min="15615" max="15615" width="12.6640625" style="41" customWidth="1"/>
    <col min="15616" max="15616" width="60.109375" style="41" customWidth="1"/>
    <col min="15617" max="15617" width="15" style="41" customWidth="1"/>
    <col min="15618" max="15870" width="9.109375" style="41"/>
    <col min="15871" max="15871" width="12.6640625" style="41" customWidth="1"/>
    <col min="15872" max="15872" width="60.109375" style="41" customWidth="1"/>
    <col min="15873" max="15873" width="15" style="41" customWidth="1"/>
    <col min="15874" max="16126" width="9.109375" style="41"/>
    <col min="16127" max="16127" width="12.6640625" style="41" customWidth="1"/>
    <col min="16128" max="16128" width="60.109375" style="41" customWidth="1"/>
    <col min="16129" max="16129" width="15" style="41" customWidth="1"/>
    <col min="16130" max="16384" width="9.109375" style="41"/>
  </cols>
  <sheetData>
    <row r="1" spans="1:3" x14ac:dyDescent="0.3">
      <c r="C1" s="47" t="s">
        <v>0</v>
      </c>
    </row>
    <row r="2" spans="1:3" x14ac:dyDescent="0.3">
      <c r="C2" s="47" t="s">
        <v>1</v>
      </c>
    </row>
    <row r="3" spans="1:3" x14ac:dyDescent="0.3">
      <c r="C3" s="47" t="s">
        <v>239</v>
      </c>
    </row>
    <row r="4" spans="1:3" x14ac:dyDescent="0.3">
      <c r="C4" s="47"/>
    </row>
    <row r="5" spans="1:3" ht="16.2" customHeight="1" x14ac:dyDescent="0.3">
      <c r="A5" s="136" t="s">
        <v>217</v>
      </c>
      <c r="B5" s="136"/>
      <c r="C5" s="136"/>
    </row>
    <row r="6" spans="1:3" s="69" customFormat="1" ht="16.2" customHeight="1" x14ac:dyDescent="0.3">
      <c r="A6" s="137" t="s">
        <v>218</v>
      </c>
      <c r="B6" s="137"/>
      <c r="C6" s="137"/>
    </row>
    <row r="7" spans="1:3" s="69" customFormat="1" ht="16.2" customHeight="1" x14ac:dyDescent="0.3">
      <c r="A7" s="137" t="s">
        <v>219</v>
      </c>
      <c r="B7" s="137"/>
      <c r="C7" s="137"/>
    </row>
    <row r="8" spans="1:3" s="69" customFormat="1" ht="16.2" customHeight="1" x14ac:dyDescent="0.3">
      <c r="A8" s="137" t="s">
        <v>220</v>
      </c>
      <c r="B8" s="137"/>
      <c r="C8" s="137"/>
    </row>
    <row r="9" spans="1:3" ht="13.5" customHeight="1" thickBot="1" x14ac:dyDescent="0.35">
      <c r="A9" s="67"/>
      <c r="B9" s="68"/>
    </row>
    <row r="10" spans="1:3" ht="42" customHeight="1" thickBot="1" x14ac:dyDescent="0.35">
      <c r="A10" s="70" t="s">
        <v>240</v>
      </c>
      <c r="B10" s="72" t="s">
        <v>222</v>
      </c>
      <c r="C10" s="71" t="s">
        <v>241</v>
      </c>
    </row>
    <row r="11" spans="1:3" ht="21" customHeight="1" thickBot="1" x14ac:dyDescent="0.35">
      <c r="A11" s="141" t="s">
        <v>644</v>
      </c>
      <c r="B11" s="141"/>
      <c r="C11" s="141"/>
    </row>
    <row r="12" spans="1:3" ht="29.25" customHeight="1" x14ac:dyDescent="0.3">
      <c r="A12" s="73" t="s">
        <v>242</v>
      </c>
      <c r="B12" s="74"/>
      <c r="C12" s="78"/>
    </row>
    <row r="13" spans="1:3" ht="29.25" customHeight="1" x14ac:dyDescent="0.3">
      <c r="A13" s="77">
        <v>630.22</v>
      </c>
      <c r="B13" s="108" t="s">
        <v>243</v>
      </c>
      <c r="C13" s="107">
        <v>155</v>
      </c>
    </row>
    <row r="14" spans="1:3" ht="29.25" customHeight="1" x14ac:dyDescent="0.3">
      <c r="A14" s="77">
        <v>630.23</v>
      </c>
      <c r="B14" s="108" t="s">
        <v>244</v>
      </c>
      <c r="C14" s="107">
        <v>137</v>
      </c>
    </row>
    <row r="15" spans="1:3" ht="29.25" customHeight="1" x14ac:dyDescent="0.3">
      <c r="A15" s="77">
        <v>651</v>
      </c>
      <c r="B15" s="108" t="s">
        <v>245</v>
      </c>
      <c r="C15" s="107">
        <v>235</v>
      </c>
    </row>
    <row r="16" spans="1:3" ht="29.25" customHeight="1" x14ac:dyDescent="0.3">
      <c r="A16" s="77">
        <v>651.1</v>
      </c>
      <c r="B16" s="108" t="s">
        <v>246</v>
      </c>
      <c r="C16" s="107">
        <v>235</v>
      </c>
    </row>
    <row r="17" spans="1:3" ht="29.25" customHeight="1" x14ac:dyDescent="0.3">
      <c r="A17" s="77">
        <v>777</v>
      </c>
      <c r="B17" s="109" t="s">
        <v>247</v>
      </c>
      <c r="C17" s="107">
        <v>1255</v>
      </c>
    </row>
    <row r="18" spans="1:3" ht="29.25" customHeight="1" x14ac:dyDescent="0.3">
      <c r="A18" s="77">
        <v>652</v>
      </c>
      <c r="B18" s="108" t="s">
        <v>248</v>
      </c>
      <c r="C18" s="107">
        <v>1255</v>
      </c>
    </row>
    <row r="19" spans="1:3" ht="29.25" customHeight="1" x14ac:dyDescent="0.3">
      <c r="A19" s="77">
        <v>653</v>
      </c>
      <c r="B19" s="108" t="s">
        <v>249</v>
      </c>
      <c r="C19" s="107">
        <v>1255</v>
      </c>
    </row>
    <row r="20" spans="1:3" ht="29.25" customHeight="1" x14ac:dyDescent="0.3">
      <c r="A20" s="76" t="s">
        <v>250</v>
      </c>
      <c r="B20" s="43"/>
      <c r="C20" s="75"/>
    </row>
    <row r="21" spans="1:3" ht="29.25" customHeight="1" x14ac:dyDescent="0.3">
      <c r="A21" s="77">
        <v>605.01</v>
      </c>
      <c r="B21" s="108" t="s">
        <v>251</v>
      </c>
      <c r="C21" s="107">
        <v>741</v>
      </c>
    </row>
    <row r="22" spans="1:3" ht="29.25" customHeight="1" x14ac:dyDescent="0.3">
      <c r="A22" s="77">
        <v>605.14</v>
      </c>
      <c r="B22" s="108" t="s">
        <v>252</v>
      </c>
      <c r="C22" s="107">
        <v>494</v>
      </c>
    </row>
    <row r="23" spans="1:3" ht="29.25" customHeight="1" x14ac:dyDescent="0.3">
      <c r="A23" s="77">
        <v>605.20000000000005</v>
      </c>
      <c r="B23" s="108" t="s">
        <v>253</v>
      </c>
      <c r="C23" s="107">
        <v>781</v>
      </c>
    </row>
    <row r="24" spans="1:3" ht="29.25" customHeight="1" x14ac:dyDescent="0.3">
      <c r="A24" s="77">
        <v>605.33000000000004</v>
      </c>
      <c r="B24" s="108" t="s">
        <v>254</v>
      </c>
      <c r="C24" s="107">
        <v>494</v>
      </c>
    </row>
    <row r="25" spans="1:3" ht="29.25" customHeight="1" x14ac:dyDescent="0.3">
      <c r="A25" s="76" t="s">
        <v>255</v>
      </c>
      <c r="B25" s="43"/>
      <c r="C25" s="75"/>
    </row>
    <row r="26" spans="1:3" ht="29.25" customHeight="1" x14ac:dyDescent="0.25">
      <c r="A26" s="110">
        <v>601.1</v>
      </c>
      <c r="B26" s="111" t="s">
        <v>629</v>
      </c>
      <c r="C26" s="107">
        <v>702</v>
      </c>
    </row>
    <row r="27" spans="1:3" ht="29.25" customHeight="1" x14ac:dyDescent="0.3">
      <c r="A27" s="77">
        <v>607.01</v>
      </c>
      <c r="B27" s="108" t="s">
        <v>256</v>
      </c>
      <c r="C27" s="107">
        <v>8647</v>
      </c>
    </row>
    <row r="28" spans="1:3" ht="29.25" customHeight="1" x14ac:dyDescent="0.3">
      <c r="A28" s="77">
        <v>607.02</v>
      </c>
      <c r="B28" s="108" t="s">
        <v>257</v>
      </c>
      <c r="C28" s="107">
        <v>8783</v>
      </c>
    </row>
    <row r="29" spans="1:3" ht="29.25" customHeight="1" x14ac:dyDescent="0.3">
      <c r="A29" s="77">
        <v>607.03</v>
      </c>
      <c r="B29" s="108" t="s">
        <v>258</v>
      </c>
      <c r="C29" s="107">
        <v>8917</v>
      </c>
    </row>
    <row r="30" spans="1:3" ht="29.25" customHeight="1" x14ac:dyDescent="0.3">
      <c r="A30" s="77">
        <v>607.04</v>
      </c>
      <c r="B30" s="108" t="s">
        <v>259</v>
      </c>
      <c r="C30" s="107">
        <v>9052</v>
      </c>
    </row>
    <row r="31" spans="1:3" ht="29.25" customHeight="1" x14ac:dyDescent="0.3">
      <c r="A31" s="77">
        <v>607.04999999999995</v>
      </c>
      <c r="B31" s="108" t="s">
        <v>260</v>
      </c>
      <c r="C31" s="107">
        <v>9186</v>
      </c>
    </row>
    <row r="32" spans="1:3" ht="29.25" customHeight="1" x14ac:dyDescent="0.3">
      <c r="A32" s="77">
        <v>607.05999999999995</v>
      </c>
      <c r="B32" s="108" t="s">
        <v>261</v>
      </c>
      <c r="C32" s="107">
        <v>9320</v>
      </c>
    </row>
    <row r="33" spans="1:3" ht="29.25" customHeight="1" x14ac:dyDescent="0.3">
      <c r="A33" s="77">
        <v>607.07000000000005</v>
      </c>
      <c r="B33" s="108" t="s">
        <v>262</v>
      </c>
      <c r="C33" s="107">
        <v>9456</v>
      </c>
    </row>
    <row r="34" spans="1:3" ht="29.25" customHeight="1" x14ac:dyDescent="0.3">
      <c r="A34" s="77">
        <v>607.08000000000004</v>
      </c>
      <c r="B34" s="108" t="s">
        <v>263</v>
      </c>
      <c r="C34" s="107">
        <v>9590</v>
      </c>
    </row>
    <row r="35" spans="1:3" ht="29.25" customHeight="1" x14ac:dyDescent="0.3">
      <c r="A35" s="77">
        <v>607.09</v>
      </c>
      <c r="B35" s="108" t="s">
        <v>264</v>
      </c>
      <c r="C35" s="107">
        <v>9725</v>
      </c>
    </row>
    <row r="36" spans="1:3" ht="29.25" customHeight="1" x14ac:dyDescent="0.3">
      <c r="A36" s="77">
        <v>607.1</v>
      </c>
      <c r="B36" s="108" t="s">
        <v>265</v>
      </c>
      <c r="C36" s="107">
        <v>9859</v>
      </c>
    </row>
    <row r="37" spans="1:3" ht="29.25" customHeight="1" x14ac:dyDescent="0.3">
      <c r="A37" s="77">
        <v>607.11</v>
      </c>
      <c r="B37" s="108" t="s">
        <v>266</v>
      </c>
      <c r="C37" s="107">
        <v>9994</v>
      </c>
    </row>
    <row r="38" spans="1:3" ht="29.25" customHeight="1" x14ac:dyDescent="0.3">
      <c r="A38" s="77">
        <v>607.12</v>
      </c>
      <c r="B38" s="108" t="s">
        <v>267</v>
      </c>
      <c r="C38" s="107">
        <v>10164</v>
      </c>
    </row>
    <row r="39" spans="1:3" ht="29.25" customHeight="1" x14ac:dyDescent="0.3">
      <c r="A39" s="77">
        <v>607.13</v>
      </c>
      <c r="B39" s="108" t="s">
        <v>268</v>
      </c>
      <c r="C39" s="107">
        <v>10264</v>
      </c>
    </row>
    <row r="40" spans="1:3" ht="29.25" customHeight="1" x14ac:dyDescent="0.3">
      <c r="A40" s="77">
        <v>607.14</v>
      </c>
      <c r="B40" s="108" t="s">
        <v>269</v>
      </c>
      <c r="C40" s="107">
        <v>134</v>
      </c>
    </row>
    <row r="41" spans="1:3" ht="29.25" customHeight="1" x14ac:dyDescent="0.3">
      <c r="A41" s="77">
        <v>608</v>
      </c>
      <c r="B41" s="108" t="s">
        <v>270</v>
      </c>
      <c r="C41" s="107">
        <v>893</v>
      </c>
    </row>
    <row r="42" spans="1:3" ht="29.25" customHeight="1" x14ac:dyDescent="0.3">
      <c r="A42" s="77">
        <v>609</v>
      </c>
      <c r="B42" s="108" t="s">
        <v>271</v>
      </c>
      <c r="C42" s="107">
        <v>758</v>
      </c>
    </row>
    <row r="43" spans="1:3" ht="29.25" customHeight="1" x14ac:dyDescent="0.3">
      <c r="A43" s="77">
        <v>610</v>
      </c>
      <c r="B43" s="108" t="s">
        <v>272</v>
      </c>
      <c r="C43" s="107">
        <v>146</v>
      </c>
    </row>
    <row r="44" spans="1:3" ht="29.25" customHeight="1" x14ac:dyDescent="0.3">
      <c r="A44" s="77">
        <v>610.01</v>
      </c>
      <c r="B44" s="108" t="s">
        <v>273</v>
      </c>
      <c r="C44" s="107">
        <v>182</v>
      </c>
    </row>
    <row r="45" spans="1:3" ht="29.25" customHeight="1" x14ac:dyDescent="0.3">
      <c r="A45" s="77">
        <v>611</v>
      </c>
      <c r="B45" s="108" t="s">
        <v>274</v>
      </c>
      <c r="C45" s="107">
        <v>485</v>
      </c>
    </row>
    <row r="46" spans="1:3" ht="29.25" customHeight="1" x14ac:dyDescent="0.3">
      <c r="A46" s="77">
        <v>613</v>
      </c>
      <c r="B46" s="108" t="s">
        <v>275</v>
      </c>
      <c r="C46" s="107">
        <v>1334</v>
      </c>
    </row>
    <row r="47" spans="1:3" ht="29.25" customHeight="1" x14ac:dyDescent="0.3">
      <c r="A47" s="77">
        <v>613.1</v>
      </c>
      <c r="B47" s="108" t="s">
        <v>276</v>
      </c>
      <c r="C47" s="107">
        <v>1648</v>
      </c>
    </row>
    <row r="48" spans="1:3" ht="29.25" customHeight="1" x14ac:dyDescent="0.3">
      <c r="A48" s="77">
        <v>613.11</v>
      </c>
      <c r="B48" s="108" t="s">
        <v>277</v>
      </c>
      <c r="C48" s="107">
        <v>1517</v>
      </c>
    </row>
    <row r="49" spans="1:3" ht="29.25" customHeight="1" x14ac:dyDescent="0.3">
      <c r="A49" s="76" t="s">
        <v>278</v>
      </c>
      <c r="B49" s="43"/>
      <c r="C49" s="75"/>
    </row>
    <row r="50" spans="1:3" ht="29.25" customHeight="1" x14ac:dyDescent="0.3">
      <c r="A50" s="77">
        <v>618</v>
      </c>
      <c r="B50" s="108" t="s">
        <v>279</v>
      </c>
      <c r="C50" s="107">
        <v>437</v>
      </c>
    </row>
    <row r="51" spans="1:3" ht="29.25" customHeight="1" x14ac:dyDescent="0.3">
      <c r="A51" s="77">
        <v>618.1</v>
      </c>
      <c r="B51" s="108" t="s">
        <v>280</v>
      </c>
      <c r="C51" s="107">
        <v>1703</v>
      </c>
    </row>
    <row r="52" spans="1:3" ht="29.25" customHeight="1" x14ac:dyDescent="0.3">
      <c r="A52" s="77">
        <v>618.11</v>
      </c>
      <c r="B52" s="112" t="s">
        <v>281</v>
      </c>
      <c r="C52" s="107">
        <v>955</v>
      </c>
    </row>
    <row r="53" spans="1:3" ht="29.25" customHeight="1" x14ac:dyDescent="0.3">
      <c r="A53" s="77">
        <v>618.12</v>
      </c>
      <c r="B53" s="108" t="s">
        <v>282</v>
      </c>
      <c r="C53" s="107">
        <v>3556</v>
      </c>
    </row>
    <row r="54" spans="1:3" ht="29.25" customHeight="1" x14ac:dyDescent="0.3">
      <c r="A54" s="77">
        <v>618.20000000000005</v>
      </c>
      <c r="B54" s="108" t="s">
        <v>283</v>
      </c>
      <c r="C54" s="107">
        <v>6884</v>
      </c>
    </row>
    <row r="55" spans="1:3" ht="29.25" customHeight="1" x14ac:dyDescent="0.3">
      <c r="A55" s="77">
        <v>619</v>
      </c>
      <c r="B55" s="108" t="s">
        <v>284</v>
      </c>
      <c r="C55" s="107">
        <v>1170</v>
      </c>
    </row>
    <row r="56" spans="1:3" ht="29.25" customHeight="1" x14ac:dyDescent="0.3">
      <c r="A56" s="76" t="s">
        <v>285</v>
      </c>
      <c r="B56" s="43"/>
      <c r="C56" s="75"/>
    </row>
    <row r="57" spans="1:3" ht="29.25" customHeight="1" x14ac:dyDescent="0.3">
      <c r="A57" s="77">
        <v>622</v>
      </c>
      <c r="B57" s="108" t="s">
        <v>286</v>
      </c>
      <c r="C57" s="107">
        <v>1103</v>
      </c>
    </row>
    <row r="58" spans="1:3" ht="29.25" customHeight="1" x14ac:dyDescent="0.3">
      <c r="A58" s="77">
        <v>623</v>
      </c>
      <c r="B58" s="108" t="s">
        <v>287</v>
      </c>
      <c r="C58" s="107">
        <v>1333</v>
      </c>
    </row>
    <row r="59" spans="1:3" ht="29.25" customHeight="1" x14ac:dyDescent="0.3">
      <c r="A59" s="77">
        <v>624</v>
      </c>
      <c r="B59" s="108" t="s">
        <v>288</v>
      </c>
      <c r="C59" s="107">
        <v>1485</v>
      </c>
    </row>
    <row r="60" spans="1:3" ht="29.25" customHeight="1" x14ac:dyDescent="0.3">
      <c r="A60" s="77">
        <v>625</v>
      </c>
      <c r="B60" s="108" t="s">
        <v>289</v>
      </c>
      <c r="C60" s="107">
        <v>284</v>
      </c>
    </row>
    <row r="61" spans="1:3" ht="29.25" customHeight="1" x14ac:dyDescent="0.3">
      <c r="A61" s="77">
        <v>626</v>
      </c>
      <c r="B61" s="108" t="s">
        <v>290</v>
      </c>
      <c r="C61" s="107">
        <v>312</v>
      </c>
    </row>
    <row r="62" spans="1:3" ht="29.25" customHeight="1" x14ac:dyDescent="0.3">
      <c r="A62" s="77">
        <v>627</v>
      </c>
      <c r="B62" s="108" t="s">
        <v>291</v>
      </c>
      <c r="C62" s="107">
        <v>290</v>
      </c>
    </row>
    <row r="63" spans="1:3" ht="29.25" customHeight="1" x14ac:dyDescent="0.3">
      <c r="A63" s="77">
        <v>628</v>
      </c>
      <c r="B63" s="108" t="s">
        <v>292</v>
      </c>
      <c r="C63" s="107">
        <v>270</v>
      </c>
    </row>
    <row r="64" spans="1:3" ht="29.25" customHeight="1" x14ac:dyDescent="0.3">
      <c r="A64" s="77">
        <v>629</v>
      </c>
      <c r="B64" s="108" t="s">
        <v>293</v>
      </c>
      <c r="C64" s="107">
        <v>683</v>
      </c>
    </row>
    <row r="65" spans="1:3" ht="29.25" customHeight="1" x14ac:dyDescent="0.3">
      <c r="A65" s="77">
        <v>630</v>
      </c>
      <c r="B65" s="108" t="s">
        <v>294</v>
      </c>
      <c r="C65" s="107">
        <v>1447</v>
      </c>
    </row>
    <row r="66" spans="1:3" ht="29.25" customHeight="1" x14ac:dyDescent="0.3">
      <c r="A66" s="77">
        <v>631</v>
      </c>
      <c r="B66" s="108" t="s">
        <v>295</v>
      </c>
      <c r="C66" s="107">
        <v>775</v>
      </c>
    </row>
    <row r="67" spans="1:3" ht="29.25" customHeight="1" x14ac:dyDescent="0.3">
      <c r="A67" s="77">
        <v>632.20000000000005</v>
      </c>
      <c r="B67" s="108" t="s">
        <v>296</v>
      </c>
      <c r="C67" s="107">
        <v>10442</v>
      </c>
    </row>
    <row r="68" spans="1:3" ht="29.25" customHeight="1" x14ac:dyDescent="0.3">
      <c r="A68" s="77">
        <v>633.1</v>
      </c>
      <c r="B68" s="108" t="s">
        <v>297</v>
      </c>
      <c r="C68" s="107">
        <v>2533</v>
      </c>
    </row>
    <row r="69" spans="1:3" ht="29.25" customHeight="1" x14ac:dyDescent="0.3">
      <c r="A69" s="77">
        <v>633.20000000000005</v>
      </c>
      <c r="B69" s="108" t="s">
        <v>298</v>
      </c>
      <c r="C69" s="107">
        <v>4624</v>
      </c>
    </row>
    <row r="70" spans="1:3" ht="29.25" customHeight="1" x14ac:dyDescent="0.3">
      <c r="A70" s="77">
        <v>633.29999999999995</v>
      </c>
      <c r="B70" s="112" t="s">
        <v>299</v>
      </c>
      <c r="C70" s="107">
        <v>6655</v>
      </c>
    </row>
    <row r="71" spans="1:3" ht="29.25" customHeight="1" x14ac:dyDescent="0.3">
      <c r="A71" s="77">
        <v>633.4</v>
      </c>
      <c r="B71" s="112" t="s">
        <v>300</v>
      </c>
      <c r="C71" s="107">
        <v>3932</v>
      </c>
    </row>
    <row r="72" spans="1:3" ht="29.25" customHeight="1" x14ac:dyDescent="0.3">
      <c r="A72" s="77">
        <v>638</v>
      </c>
      <c r="B72" s="108" t="s">
        <v>301</v>
      </c>
      <c r="C72" s="107">
        <v>1411</v>
      </c>
    </row>
    <row r="73" spans="1:3" ht="29.25" customHeight="1" x14ac:dyDescent="0.3">
      <c r="A73" s="77">
        <v>639</v>
      </c>
      <c r="B73" s="108" t="s">
        <v>302</v>
      </c>
      <c r="C73" s="107">
        <v>1935</v>
      </c>
    </row>
    <row r="74" spans="1:3" ht="29.25" customHeight="1" x14ac:dyDescent="0.3">
      <c r="A74" s="77">
        <v>640</v>
      </c>
      <c r="B74" s="108" t="s">
        <v>303</v>
      </c>
      <c r="C74" s="107">
        <v>1662</v>
      </c>
    </row>
    <row r="75" spans="1:3" ht="29.25" customHeight="1" x14ac:dyDescent="0.3">
      <c r="A75" s="77">
        <v>641</v>
      </c>
      <c r="B75" s="108" t="s">
        <v>304</v>
      </c>
      <c r="C75" s="107">
        <v>2387</v>
      </c>
    </row>
    <row r="76" spans="1:3" ht="29.25" customHeight="1" x14ac:dyDescent="0.3">
      <c r="A76" s="77">
        <v>642</v>
      </c>
      <c r="B76" s="108" t="s">
        <v>305</v>
      </c>
      <c r="C76" s="107">
        <v>2314</v>
      </c>
    </row>
    <row r="77" spans="1:3" ht="29.25" customHeight="1" x14ac:dyDescent="0.3">
      <c r="A77" s="77">
        <v>643</v>
      </c>
      <c r="B77" s="108" t="s">
        <v>306</v>
      </c>
      <c r="C77" s="107">
        <v>611</v>
      </c>
    </row>
    <row r="78" spans="1:3" ht="29.25" customHeight="1" x14ac:dyDescent="0.3">
      <c r="A78" s="77">
        <v>644</v>
      </c>
      <c r="B78" s="108" t="s">
        <v>307</v>
      </c>
      <c r="C78" s="107">
        <v>512</v>
      </c>
    </row>
    <row r="79" spans="1:3" ht="29.25" customHeight="1" x14ac:dyDescent="0.3">
      <c r="A79" s="77">
        <v>645</v>
      </c>
      <c r="B79" s="108" t="s">
        <v>308</v>
      </c>
      <c r="C79" s="107">
        <v>590</v>
      </c>
    </row>
    <row r="80" spans="1:3" ht="29.25" customHeight="1" x14ac:dyDescent="0.3">
      <c r="A80" s="77">
        <v>646</v>
      </c>
      <c r="B80" s="108" t="s">
        <v>309</v>
      </c>
      <c r="C80" s="107">
        <v>644</v>
      </c>
    </row>
    <row r="81" spans="1:3" ht="29.25" customHeight="1" x14ac:dyDescent="0.3">
      <c r="A81" s="77">
        <v>647</v>
      </c>
      <c r="B81" s="108" t="s">
        <v>310</v>
      </c>
      <c r="C81" s="107">
        <v>880</v>
      </c>
    </row>
    <row r="82" spans="1:3" ht="29.25" customHeight="1" x14ac:dyDescent="0.3">
      <c r="A82" s="77">
        <v>648</v>
      </c>
      <c r="B82" s="108" t="s">
        <v>311</v>
      </c>
      <c r="C82" s="107">
        <v>1599</v>
      </c>
    </row>
    <row r="83" spans="1:3" ht="29.25" customHeight="1" x14ac:dyDescent="0.3">
      <c r="A83" s="77">
        <v>649</v>
      </c>
      <c r="B83" s="108" t="s">
        <v>312</v>
      </c>
      <c r="C83" s="107">
        <v>2370</v>
      </c>
    </row>
    <row r="84" spans="1:3" ht="29.25" customHeight="1" x14ac:dyDescent="0.3">
      <c r="A84" s="77">
        <v>650</v>
      </c>
      <c r="B84" s="108" t="s">
        <v>313</v>
      </c>
      <c r="C84" s="107">
        <v>1344</v>
      </c>
    </row>
    <row r="85" spans="1:3" ht="29.25" customHeight="1" x14ac:dyDescent="0.3">
      <c r="A85" s="77">
        <v>654</v>
      </c>
      <c r="B85" s="108" t="s">
        <v>314</v>
      </c>
      <c r="C85" s="107">
        <v>323</v>
      </c>
    </row>
    <row r="86" spans="1:3" ht="29.25" customHeight="1" x14ac:dyDescent="0.3">
      <c r="A86" s="76" t="s">
        <v>315</v>
      </c>
      <c r="B86" s="43"/>
      <c r="C86" s="75"/>
    </row>
    <row r="87" spans="1:3" ht="29.25" customHeight="1" x14ac:dyDescent="0.3">
      <c r="A87" s="77">
        <v>690.2</v>
      </c>
      <c r="B87" s="108" t="s">
        <v>316</v>
      </c>
      <c r="C87" s="107">
        <v>1645</v>
      </c>
    </row>
    <row r="88" spans="1:3" ht="29.25" customHeight="1" x14ac:dyDescent="0.3">
      <c r="A88" s="77">
        <v>690.3</v>
      </c>
      <c r="B88" s="112" t="s">
        <v>317</v>
      </c>
      <c r="C88" s="107">
        <v>153</v>
      </c>
    </row>
    <row r="89" spans="1:3" ht="29.25" customHeight="1" x14ac:dyDescent="0.3">
      <c r="A89" s="77">
        <v>691.02</v>
      </c>
      <c r="B89" s="108" t="s">
        <v>318</v>
      </c>
      <c r="C89" s="107">
        <v>2885</v>
      </c>
    </row>
    <row r="90" spans="1:3" ht="29.25" customHeight="1" x14ac:dyDescent="0.3">
      <c r="A90" s="77">
        <v>778</v>
      </c>
      <c r="B90" s="112" t="s">
        <v>319</v>
      </c>
      <c r="C90" s="107">
        <v>914</v>
      </c>
    </row>
    <row r="91" spans="1:3" ht="29.25" customHeight="1" x14ac:dyDescent="0.3">
      <c r="A91" s="76" t="s">
        <v>320</v>
      </c>
      <c r="B91" s="43"/>
      <c r="C91" s="75"/>
    </row>
    <row r="92" spans="1:3" ht="29.25" customHeight="1" x14ac:dyDescent="0.3">
      <c r="A92" s="77">
        <v>603</v>
      </c>
      <c r="B92" s="108" t="s">
        <v>321</v>
      </c>
      <c r="C92" s="107">
        <v>359</v>
      </c>
    </row>
    <row r="93" spans="1:3" ht="29.25" customHeight="1" x14ac:dyDescent="0.3">
      <c r="A93" s="77">
        <v>604</v>
      </c>
      <c r="B93" s="108" t="s">
        <v>322</v>
      </c>
      <c r="C93" s="114">
        <v>892</v>
      </c>
    </row>
    <row r="94" spans="1:3" ht="29.25" customHeight="1" x14ac:dyDescent="0.3">
      <c r="A94" s="113">
        <v>690.1</v>
      </c>
      <c r="B94" s="112" t="s">
        <v>323</v>
      </c>
      <c r="C94" s="107">
        <v>1645</v>
      </c>
    </row>
    <row r="95" spans="1:3" ht="29.25" customHeight="1" x14ac:dyDescent="0.3">
      <c r="A95" s="76" t="s">
        <v>324</v>
      </c>
      <c r="B95" s="43"/>
      <c r="C95" s="75"/>
    </row>
    <row r="96" spans="1:3" ht="29.25" customHeight="1" x14ac:dyDescent="0.3">
      <c r="A96" s="77">
        <v>678.3</v>
      </c>
      <c r="B96" s="108" t="s">
        <v>325</v>
      </c>
      <c r="C96" s="107">
        <v>285</v>
      </c>
    </row>
    <row r="97" spans="1:3" ht="29.25" customHeight="1" x14ac:dyDescent="0.3">
      <c r="A97" s="76" t="s">
        <v>326</v>
      </c>
      <c r="B97" s="43"/>
      <c r="C97" s="75"/>
    </row>
    <row r="98" spans="1:3" ht="29.25" customHeight="1" x14ac:dyDescent="0.3">
      <c r="A98" s="77">
        <v>677.01</v>
      </c>
      <c r="B98" s="108" t="s">
        <v>327</v>
      </c>
      <c r="C98" s="107">
        <v>1270</v>
      </c>
    </row>
    <row r="99" spans="1:3" ht="29.25" customHeight="1" x14ac:dyDescent="0.3">
      <c r="A99" s="77">
        <v>677.02</v>
      </c>
      <c r="B99" s="108" t="s">
        <v>328</v>
      </c>
      <c r="C99" s="107">
        <v>1518</v>
      </c>
    </row>
    <row r="100" spans="1:3" ht="29.25" customHeight="1" x14ac:dyDescent="0.3">
      <c r="A100" s="77">
        <v>677.03</v>
      </c>
      <c r="B100" s="108" t="s">
        <v>329</v>
      </c>
      <c r="C100" s="107">
        <v>1862</v>
      </c>
    </row>
    <row r="101" spans="1:3" s="44" customFormat="1" ht="29.25" customHeight="1" x14ac:dyDescent="0.3">
      <c r="A101" s="77">
        <v>677.04</v>
      </c>
      <c r="B101" s="108" t="s">
        <v>330</v>
      </c>
      <c r="C101" s="107">
        <v>1991</v>
      </c>
    </row>
    <row r="102" spans="1:3" ht="29.25" customHeight="1" x14ac:dyDescent="0.3">
      <c r="A102" s="77">
        <v>677.05</v>
      </c>
      <c r="B102" s="108" t="s">
        <v>331</v>
      </c>
      <c r="C102" s="107">
        <v>2119</v>
      </c>
    </row>
    <row r="103" spans="1:3" ht="29.25" customHeight="1" x14ac:dyDescent="0.3">
      <c r="A103" s="77">
        <v>677.06</v>
      </c>
      <c r="B103" s="108" t="s">
        <v>332</v>
      </c>
      <c r="C103" s="107">
        <v>2251</v>
      </c>
    </row>
    <row r="104" spans="1:3" ht="29.25" customHeight="1" x14ac:dyDescent="0.3">
      <c r="A104" s="77">
        <v>677.07</v>
      </c>
      <c r="B104" s="108" t="s">
        <v>333</v>
      </c>
      <c r="C104" s="107">
        <v>224</v>
      </c>
    </row>
    <row r="105" spans="1:3" ht="29.25" customHeight="1" x14ac:dyDescent="0.3">
      <c r="A105" s="77">
        <v>677.08</v>
      </c>
      <c r="B105" s="108" t="s">
        <v>334</v>
      </c>
      <c r="C105" s="107">
        <v>1853</v>
      </c>
    </row>
    <row r="106" spans="1:3" ht="29.25" customHeight="1" x14ac:dyDescent="0.3">
      <c r="A106" s="77">
        <v>677.08100000000002</v>
      </c>
      <c r="B106" s="108" t="s">
        <v>335</v>
      </c>
      <c r="C106" s="107">
        <v>1916</v>
      </c>
    </row>
    <row r="107" spans="1:3" ht="29.25" customHeight="1" x14ac:dyDescent="0.3">
      <c r="A107" s="77">
        <v>677.09</v>
      </c>
      <c r="B107" s="108" t="s">
        <v>336</v>
      </c>
      <c r="C107" s="107">
        <v>2007</v>
      </c>
    </row>
    <row r="108" spans="1:3" ht="29.25" customHeight="1" x14ac:dyDescent="0.3">
      <c r="A108" s="77">
        <v>677.09100000000001</v>
      </c>
      <c r="B108" s="108" t="s">
        <v>337</v>
      </c>
      <c r="C108" s="107">
        <v>2114</v>
      </c>
    </row>
    <row r="109" spans="1:3" ht="29.25" customHeight="1" x14ac:dyDescent="0.3">
      <c r="A109" s="77">
        <v>677.1</v>
      </c>
      <c r="B109" s="108" t="s">
        <v>338</v>
      </c>
      <c r="C109" s="107">
        <v>270</v>
      </c>
    </row>
    <row r="110" spans="1:3" ht="29.25" customHeight="1" x14ac:dyDescent="0.3">
      <c r="A110" s="77">
        <v>677.101</v>
      </c>
      <c r="B110" s="108" t="s">
        <v>339</v>
      </c>
      <c r="C110" s="107">
        <v>342</v>
      </c>
    </row>
    <row r="111" spans="1:3" ht="29.25" customHeight="1" x14ac:dyDescent="0.3">
      <c r="A111" s="77">
        <v>677.11</v>
      </c>
      <c r="B111" s="108" t="s">
        <v>340</v>
      </c>
      <c r="C111" s="107">
        <v>2025</v>
      </c>
    </row>
    <row r="112" spans="1:3" ht="29.25" customHeight="1" x14ac:dyDescent="0.3">
      <c r="A112" s="77">
        <v>677.11099999999999</v>
      </c>
      <c r="B112" s="108" t="s">
        <v>341</v>
      </c>
      <c r="C112" s="107">
        <v>2094</v>
      </c>
    </row>
    <row r="113" spans="1:3" ht="29.25" customHeight="1" x14ac:dyDescent="0.3">
      <c r="A113" s="77">
        <v>677.12</v>
      </c>
      <c r="B113" s="108" t="s">
        <v>342</v>
      </c>
      <c r="C113" s="107">
        <v>2031</v>
      </c>
    </row>
    <row r="114" spans="1:3" ht="29.25" customHeight="1" x14ac:dyDescent="0.3">
      <c r="A114" s="77">
        <v>677.13</v>
      </c>
      <c r="B114" s="108" t="s">
        <v>343</v>
      </c>
      <c r="C114" s="107">
        <v>2021</v>
      </c>
    </row>
    <row r="115" spans="1:3" ht="29.25" customHeight="1" x14ac:dyDescent="0.3">
      <c r="A115" s="77">
        <v>677.13009999999997</v>
      </c>
      <c r="B115" s="108" t="s">
        <v>344</v>
      </c>
      <c r="C115" s="107">
        <v>1618</v>
      </c>
    </row>
    <row r="116" spans="1:3" ht="29.25" customHeight="1" x14ac:dyDescent="0.3">
      <c r="A116" s="77">
        <v>677.13022000000001</v>
      </c>
      <c r="B116" s="108" t="s">
        <v>345</v>
      </c>
      <c r="C116" s="107">
        <v>1665</v>
      </c>
    </row>
    <row r="117" spans="1:3" ht="29.25" customHeight="1" x14ac:dyDescent="0.3">
      <c r="A117" s="77">
        <v>677.13030000000003</v>
      </c>
      <c r="B117" s="108" t="s">
        <v>346</v>
      </c>
      <c r="C117" s="107">
        <v>1619</v>
      </c>
    </row>
    <row r="118" spans="1:3" ht="29.25" customHeight="1" x14ac:dyDescent="0.3">
      <c r="A118" s="77">
        <v>677.13040000000001</v>
      </c>
      <c r="B118" s="108" t="s">
        <v>347</v>
      </c>
      <c r="C118" s="107">
        <v>1740</v>
      </c>
    </row>
    <row r="119" spans="1:3" ht="29.25" customHeight="1" x14ac:dyDescent="0.3">
      <c r="A119" s="77">
        <v>677.14</v>
      </c>
      <c r="B119" s="108" t="s">
        <v>348</v>
      </c>
      <c r="C119" s="107">
        <v>1815</v>
      </c>
    </row>
    <row r="120" spans="1:3" ht="29.25" customHeight="1" x14ac:dyDescent="0.3">
      <c r="A120" s="77">
        <v>677.15</v>
      </c>
      <c r="B120" s="108" t="s">
        <v>349</v>
      </c>
      <c r="C120" s="107">
        <v>1825</v>
      </c>
    </row>
    <row r="121" spans="1:3" ht="29.25" customHeight="1" x14ac:dyDescent="0.3">
      <c r="A121" s="77">
        <v>677.17</v>
      </c>
      <c r="B121" s="108" t="s">
        <v>350</v>
      </c>
      <c r="C121" s="107">
        <v>929</v>
      </c>
    </row>
    <row r="122" spans="1:3" ht="29.25" customHeight="1" x14ac:dyDescent="0.3">
      <c r="A122" s="77">
        <v>677.18</v>
      </c>
      <c r="B122" s="108" t="s">
        <v>351</v>
      </c>
      <c r="C122" s="107">
        <v>1116</v>
      </c>
    </row>
    <row r="123" spans="1:3" ht="29.25" customHeight="1" x14ac:dyDescent="0.3">
      <c r="A123" s="77">
        <v>677.19</v>
      </c>
      <c r="B123" s="108" t="s">
        <v>352</v>
      </c>
      <c r="C123" s="107">
        <v>1639</v>
      </c>
    </row>
    <row r="124" spans="1:3" ht="29.25" customHeight="1" x14ac:dyDescent="0.3">
      <c r="A124" s="77">
        <v>677.1902</v>
      </c>
      <c r="B124" s="108" t="s">
        <v>353</v>
      </c>
      <c r="C124" s="107">
        <v>1760</v>
      </c>
    </row>
    <row r="125" spans="1:3" ht="29.25" customHeight="1" x14ac:dyDescent="0.3">
      <c r="A125" s="77">
        <v>677.19029999999998</v>
      </c>
      <c r="B125" s="108" t="s">
        <v>354</v>
      </c>
      <c r="C125" s="107">
        <v>1882</v>
      </c>
    </row>
    <row r="126" spans="1:3" ht="29.25" customHeight="1" x14ac:dyDescent="0.3">
      <c r="A126" s="77">
        <v>677.19039999999995</v>
      </c>
      <c r="B126" s="108" t="s">
        <v>355</v>
      </c>
      <c r="C126" s="107">
        <v>2003</v>
      </c>
    </row>
    <row r="127" spans="1:3" ht="29.25" customHeight="1" x14ac:dyDescent="0.3">
      <c r="A127" s="77">
        <v>677.19050000000004</v>
      </c>
      <c r="B127" s="108" t="s">
        <v>356</v>
      </c>
      <c r="C127" s="107">
        <v>163</v>
      </c>
    </row>
    <row r="128" spans="1:3" ht="29.25" customHeight="1" x14ac:dyDescent="0.3">
      <c r="A128" s="77">
        <v>677.24</v>
      </c>
      <c r="B128" s="108" t="s">
        <v>357</v>
      </c>
      <c r="C128" s="107">
        <v>1612</v>
      </c>
    </row>
    <row r="129" spans="1:3" ht="29.25" customHeight="1" x14ac:dyDescent="0.3">
      <c r="A129" s="77">
        <v>677.24099999999999</v>
      </c>
      <c r="B129" s="108" t="s">
        <v>358</v>
      </c>
      <c r="C129" s="107">
        <v>1663</v>
      </c>
    </row>
    <row r="130" spans="1:3" ht="29.25" customHeight="1" x14ac:dyDescent="0.3">
      <c r="A130" s="77">
        <v>677.25</v>
      </c>
      <c r="B130" s="108" t="s">
        <v>359</v>
      </c>
      <c r="C130" s="107">
        <v>1781</v>
      </c>
    </row>
    <row r="131" spans="1:3" ht="29.25" customHeight="1" x14ac:dyDescent="0.3">
      <c r="A131" s="77">
        <v>677.25009999999997</v>
      </c>
      <c r="B131" s="108" t="s">
        <v>360</v>
      </c>
      <c r="C131" s="107">
        <v>1890</v>
      </c>
    </row>
    <row r="132" spans="1:3" ht="29.25" customHeight="1" x14ac:dyDescent="0.3">
      <c r="A132" s="77">
        <v>677.25099999999998</v>
      </c>
      <c r="B132" s="108" t="s">
        <v>361</v>
      </c>
      <c r="C132" s="107">
        <v>300</v>
      </c>
    </row>
    <row r="133" spans="1:3" ht="29.25" customHeight="1" x14ac:dyDescent="0.3">
      <c r="A133" s="77">
        <v>677.25109999999995</v>
      </c>
      <c r="B133" s="108" t="s">
        <v>362</v>
      </c>
      <c r="C133" s="107">
        <v>382</v>
      </c>
    </row>
    <row r="134" spans="1:3" ht="29.25" customHeight="1" x14ac:dyDescent="0.3">
      <c r="A134" s="77">
        <v>677.29</v>
      </c>
      <c r="B134" s="108" t="s">
        <v>363</v>
      </c>
      <c r="C134" s="107">
        <v>1639</v>
      </c>
    </row>
    <row r="135" spans="1:3" ht="29.25" customHeight="1" x14ac:dyDescent="0.3">
      <c r="A135" s="76" t="s">
        <v>364</v>
      </c>
      <c r="B135" s="43"/>
      <c r="C135" s="75"/>
    </row>
    <row r="136" spans="1:3" ht="29.25" customHeight="1" x14ac:dyDescent="0.3">
      <c r="A136" s="77">
        <v>663</v>
      </c>
      <c r="B136" s="108" t="s">
        <v>365</v>
      </c>
      <c r="C136" s="107">
        <v>260</v>
      </c>
    </row>
    <row r="137" spans="1:3" ht="29.25" customHeight="1" x14ac:dyDescent="0.3">
      <c r="A137" s="77">
        <v>663.01</v>
      </c>
      <c r="B137" s="108" t="s">
        <v>366</v>
      </c>
      <c r="C137" s="107">
        <v>130</v>
      </c>
    </row>
    <row r="138" spans="1:3" ht="29.25" customHeight="1" x14ac:dyDescent="0.3">
      <c r="A138" s="77">
        <v>663.02</v>
      </c>
      <c r="B138" s="108" t="s">
        <v>367</v>
      </c>
      <c r="C138" s="107">
        <v>941</v>
      </c>
    </row>
    <row r="139" spans="1:3" ht="29.25" customHeight="1" x14ac:dyDescent="0.3">
      <c r="A139" s="76" t="s">
        <v>368</v>
      </c>
      <c r="B139" s="46"/>
      <c r="C139" s="75"/>
    </row>
    <row r="140" spans="1:3" ht="29.25" customHeight="1" x14ac:dyDescent="0.3">
      <c r="A140" s="77">
        <v>60.011000000000003</v>
      </c>
      <c r="B140" s="112" t="s">
        <v>369</v>
      </c>
      <c r="C140" s="107">
        <v>2184</v>
      </c>
    </row>
    <row r="141" spans="1:3" ht="29.25" customHeight="1" x14ac:dyDescent="0.3">
      <c r="A141" s="77">
        <v>60.02</v>
      </c>
      <c r="B141" s="108" t="s">
        <v>370</v>
      </c>
      <c r="C141" s="107">
        <v>230</v>
      </c>
    </row>
    <row r="142" spans="1:3" ht="29.25" customHeight="1" x14ac:dyDescent="0.3">
      <c r="A142" s="77">
        <v>60.021999999999998</v>
      </c>
      <c r="B142" s="108" t="s">
        <v>371</v>
      </c>
      <c r="C142" s="107">
        <v>85</v>
      </c>
    </row>
    <row r="143" spans="1:3" ht="29.25" customHeight="1" x14ac:dyDescent="0.3">
      <c r="A143" s="77">
        <v>60.031999999999996</v>
      </c>
      <c r="B143" s="108" t="s">
        <v>630</v>
      </c>
      <c r="C143" s="107">
        <v>320</v>
      </c>
    </row>
    <row r="144" spans="1:3" ht="29.25" customHeight="1" x14ac:dyDescent="0.3">
      <c r="A144" s="77">
        <v>60.040999999999997</v>
      </c>
      <c r="B144" s="108" t="s">
        <v>372</v>
      </c>
      <c r="C144" s="107">
        <v>1763</v>
      </c>
    </row>
    <row r="145" spans="1:3" ht="29.25" customHeight="1" x14ac:dyDescent="0.3">
      <c r="A145" s="77">
        <v>60.042000000000002</v>
      </c>
      <c r="B145" s="108" t="s">
        <v>373</v>
      </c>
      <c r="C145" s="107">
        <v>3529</v>
      </c>
    </row>
    <row r="146" spans="1:3" ht="29.25" customHeight="1" x14ac:dyDescent="0.3">
      <c r="A146" s="77">
        <v>60.05</v>
      </c>
      <c r="B146" s="108" t="s">
        <v>374</v>
      </c>
      <c r="C146" s="107">
        <v>400</v>
      </c>
    </row>
    <row r="147" spans="1:3" s="45" customFormat="1" ht="29.25" customHeight="1" x14ac:dyDescent="0.3">
      <c r="A147" s="77">
        <v>60.051000000000002</v>
      </c>
      <c r="B147" s="108" t="s">
        <v>375</v>
      </c>
      <c r="C147" s="107">
        <v>1296</v>
      </c>
    </row>
    <row r="148" spans="1:3" ht="29.25" customHeight="1" x14ac:dyDescent="0.3">
      <c r="A148" s="77">
        <v>60.052</v>
      </c>
      <c r="B148" s="112" t="s">
        <v>376</v>
      </c>
      <c r="C148" s="107">
        <v>2214</v>
      </c>
    </row>
    <row r="149" spans="1:3" s="45" customFormat="1" ht="29.25" customHeight="1" x14ac:dyDescent="0.3">
      <c r="A149" s="77">
        <v>60.052999999999997</v>
      </c>
      <c r="B149" s="121" t="s">
        <v>377</v>
      </c>
      <c r="C149" s="107">
        <v>1709</v>
      </c>
    </row>
    <row r="150" spans="1:3" ht="29.25" customHeight="1" x14ac:dyDescent="0.3">
      <c r="A150" s="77">
        <v>60.06</v>
      </c>
      <c r="B150" s="108" t="s">
        <v>378</v>
      </c>
      <c r="C150" s="107">
        <v>230</v>
      </c>
    </row>
    <row r="151" spans="1:3" ht="29.25" customHeight="1" x14ac:dyDescent="0.3">
      <c r="A151" s="77">
        <v>60.07</v>
      </c>
      <c r="B151" s="108" t="s">
        <v>379</v>
      </c>
      <c r="C151" s="107">
        <v>442</v>
      </c>
    </row>
    <row r="152" spans="1:3" ht="29.25" customHeight="1" x14ac:dyDescent="0.3">
      <c r="A152" s="77">
        <v>60.070099999999996</v>
      </c>
      <c r="B152" s="108" t="s">
        <v>380</v>
      </c>
      <c r="C152" s="107">
        <v>324</v>
      </c>
    </row>
    <row r="153" spans="1:3" ht="29.25" customHeight="1" x14ac:dyDescent="0.3">
      <c r="A153" s="77">
        <v>60.0702</v>
      </c>
      <c r="B153" s="108" t="s">
        <v>381</v>
      </c>
      <c r="C153" s="107">
        <v>689</v>
      </c>
    </row>
    <row r="154" spans="1:3" ht="29.25" hidden="1" customHeight="1" x14ac:dyDescent="0.3">
      <c r="A154" s="77">
        <v>60.070300000000003</v>
      </c>
      <c r="B154" s="108" t="s">
        <v>382</v>
      </c>
      <c r="C154" s="107">
        <v>537</v>
      </c>
    </row>
    <row r="155" spans="1:3" ht="29.25" hidden="1" customHeight="1" x14ac:dyDescent="0.3">
      <c r="A155" s="115">
        <v>60.070399999999999</v>
      </c>
      <c r="B155" s="112" t="s">
        <v>631</v>
      </c>
      <c r="C155" s="107">
        <v>1040</v>
      </c>
    </row>
    <row r="156" spans="1:3" ht="29.25" customHeight="1" x14ac:dyDescent="0.3">
      <c r="A156" s="116">
        <v>60.070500000000003</v>
      </c>
      <c r="B156" s="112" t="s">
        <v>632</v>
      </c>
      <c r="C156" s="107">
        <v>1097</v>
      </c>
    </row>
    <row r="157" spans="1:3" ht="29.25" hidden="1" customHeight="1" x14ac:dyDescent="0.3">
      <c r="A157" s="77">
        <v>60.070999999999998</v>
      </c>
      <c r="B157" s="108" t="s">
        <v>383</v>
      </c>
      <c r="C157" s="107">
        <v>230</v>
      </c>
    </row>
    <row r="158" spans="1:3" ht="29.25" customHeight="1" x14ac:dyDescent="0.3">
      <c r="A158" s="77">
        <v>60.081000000000003</v>
      </c>
      <c r="B158" s="108" t="s">
        <v>384</v>
      </c>
      <c r="C158" s="107">
        <v>1214</v>
      </c>
    </row>
    <row r="159" spans="1:3" ht="29.25" hidden="1" customHeight="1" x14ac:dyDescent="0.3">
      <c r="A159" s="77">
        <v>60.09</v>
      </c>
      <c r="B159" s="108" t="s">
        <v>385</v>
      </c>
      <c r="C159" s="107">
        <v>392</v>
      </c>
    </row>
    <row r="160" spans="1:3" ht="29.25" customHeight="1" x14ac:dyDescent="0.3">
      <c r="A160" s="77">
        <v>60.091000000000001</v>
      </c>
      <c r="B160" s="108" t="s">
        <v>386</v>
      </c>
      <c r="C160" s="107">
        <v>924</v>
      </c>
    </row>
    <row r="161" spans="1:3" ht="29.25" customHeight="1" x14ac:dyDescent="0.3">
      <c r="A161" s="116">
        <v>60.091999999999999</v>
      </c>
      <c r="B161" s="112" t="s">
        <v>633</v>
      </c>
      <c r="C161" s="107">
        <v>4471</v>
      </c>
    </row>
    <row r="162" spans="1:3" ht="29.25" customHeight="1" x14ac:dyDescent="0.3">
      <c r="A162" s="77">
        <v>60.1</v>
      </c>
      <c r="B162" s="108" t="s">
        <v>387</v>
      </c>
      <c r="C162" s="107">
        <v>3996</v>
      </c>
    </row>
    <row r="163" spans="1:3" ht="29.25" customHeight="1" x14ac:dyDescent="0.3">
      <c r="A163" s="77">
        <v>60.11</v>
      </c>
      <c r="B163" s="108" t="s">
        <v>388</v>
      </c>
      <c r="C163" s="107">
        <v>2126</v>
      </c>
    </row>
    <row r="164" spans="1:3" ht="29.25" customHeight="1" x14ac:dyDescent="0.3">
      <c r="A164" s="77">
        <v>60.110999999999997</v>
      </c>
      <c r="B164" s="108" t="s">
        <v>389</v>
      </c>
      <c r="C164" s="107">
        <v>829</v>
      </c>
    </row>
    <row r="165" spans="1:3" ht="29.25" customHeight="1" x14ac:dyDescent="0.3">
      <c r="A165" s="117">
        <v>60.112000000000002</v>
      </c>
      <c r="B165" s="122" t="s">
        <v>390</v>
      </c>
      <c r="C165" s="107">
        <v>245</v>
      </c>
    </row>
    <row r="166" spans="1:3" ht="29.25" customHeight="1" x14ac:dyDescent="0.3">
      <c r="A166" s="77">
        <v>60.113</v>
      </c>
      <c r="B166" s="108" t="s">
        <v>391</v>
      </c>
      <c r="C166" s="107">
        <v>3941</v>
      </c>
    </row>
    <row r="167" spans="1:3" ht="29.25" customHeight="1" x14ac:dyDescent="0.3">
      <c r="A167" s="77">
        <v>60.121000000000002</v>
      </c>
      <c r="B167" s="112" t="s">
        <v>392</v>
      </c>
      <c r="C167" s="107">
        <v>144</v>
      </c>
    </row>
    <row r="168" spans="1:3" ht="29.25" customHeight="1" x14ac:dyDescent="0.3">
      <c r="A168" s="77">
        <v>60.122</v>
      </c>
      <c r="B168" s="112" t="s">
        <v>393</v>
      </c>
      <c r="C168" s="107">
        <v>391</v>
      </c>
    </row>
    <row r="169" spans="1:3" ht="29.25" customHeight="1" x14ac:dyDescent="0.3">
      <c r="A169" s="77">
        <v>60.13</v>
      </c>
      <c r="B169" s="108" t="s">
        <v>394</v>
      </c>
      <c r="C169" s="107">
        <v>392</v>
      </c>
    </row>
    <row r="170" spans="1:3" ht="29.25" customHeight="1" x14ac:dyDescent="0.3">
      <c r="A170" s="77">
        <v>60.140999999999998</v>
      </c>
      <c r="B170" s="108" t="s">
        <v>395</v>
      </c>
      <c r="C170" s="107">
        <v>1845</v>
      </c>
    </row>
    <row r="171" spans="1:3" ht="29.25" customHeight="1" x14ac:dyDescent="0.3">
      <c r="A171" s="77">
        <v>60.170999999999999</v>
      </c>
      <c r="B171" s="108" t="s">
        <v>396</v>
      </c>
      <c r="C171" s="107">
        <v>306</v>
      </c>
    </row>
    <row r="172" spans="1:3" ht="29.25" customHeight="1" x14ac:dyDescent="0.3">
      <c r="A172" s="77">
        <v>60.171999999999997</v>
      </c>
      <c r="B172" s="108" t="s">
        <v>397</v>
      </c>
      <c r="C172" s="107">
        <v>161</v>
      </c>
    </row>
    <row r="173" spans="1:3" ht="29.25" customHeight="1" x14ac:dyDescent="0.3">
      <c r="A173" s="77">
        <v>60.173000000000002</v>
      </c>
      <c r="B173" s="108" t="s">
        <v>398</v>
      </c>
      <c r="C173" s="107">
        <v>140</v>
      </c>
    </row>
    <row r="174" spans="1:3" ht="29.25" customHeight="1" x14ac:dyDescent="0.3">
      <c r="A174" s="77">
        <v>60.173999999999999</v>
      </c>
      <c r="B174" s="123" t="s">
        <v>399</v>
      </c>
      <c r="C174" s="107">
        <v>227</v>
      </c>
    </row>
    <row r="175" spans="1:3" ht="29.25" customHeight="1" x14ac:dyDescent="0.25">
      <c r="A175" s="110">
        <v>60.174999999999997</v>
      </c>
      <c r="B175" s="111" t="s">
        <v>634</v>
      </c>
      <c r="C175" s="107">
        <v>202</v>
      </c>
    </row>
    <row r="176" spans="1:3" ht="29.25" customHeight="1" x14ac:dyDescent="0.3">
      <c r="A176" s="77">
        <v>60.180999999999997</v>
      </c>
      <c r="B176" s="108" t="s">
        <v>400</v>
      </c>
      <c r="C176" s="107">
        <v>409</v>
      </c>
    </row>
    <row r="177" spans="1:3" ht="29.25" customHeight="1" x14ac:dyDescent="0.3">
      <c r="A177" s="77">
        <v>60.182000000000002</v>
      </c>
      <c r="B177" s="108" t="s">
        <v>401</v>
      </c>
      <c r="C177" s="107">
        <v>1082</v>
      </c>
    </row>
    <row r="178" spans="1:3" ht="29.25" customHeight="1" x14ac:dyDescent="0.3">
      <c r="A178" s="77">
        <v>60.183</v>
      </c>
      <c r="B178" s="108" t="s">
        <v>402</v>
      </c>
      <c r="C178" s="107">
        <v>1236</v>
      </c>
    </row>
    <row r="179" spans="1:3" ht="29.25" customHeight="1" x14ac:dyDescent="0.3">
      <c r="A179" s="77">
        <v>60.183999999999997</v>
      </c>
      <c r="B179" s="108" t="s">
        <v>403</v>
      </c>
      <c r="C179" s="107">
        <v>404</v>
      </c>
    </row>
    <row r="180" spans="1:3" ht="29.25" customHeight="1" x14ac:dyDescent="0.3">
      <c r="A180" s="77">
        <v>60.186</v>
      </c>
      <c r="B180" s="108" t="s">
        <v>404</v>
      </c>
      <c r="C180" s="107">
        <v>750</v>
      </c>
    </row>
    <row r="181" spans="1:3" ht="29.25" customHeight="1" x14ac:dyDescent="0.3">
      <c r="A181" s="77">
        <v>60.186100000000003</v>
      </c>
      <c r="B181" s="108" t="s">
        <v>405</v>
      </c>
      <c r="C181" s="107">
        <v>1171</v>
      </c>
    </row>
    <row r="182" spans="1:3" ht="29.25" customHeight="1" x14ac:dyDescent="0.3">
      <c r="A182" s="77">
        <v>60.186999999999998</v>
      </c>
      <c r="B182" s="108" t="s">
        <v>406</v>
      </c>
      <c r="C182" s="107">
        <v>1692</v>
      </c>
    </row>
    <row r="183" spans="1:3" ht="29.25" customHeight="1" x14ac:dyDescent="0.3">
      <c r="A183" s="77">
        <v>60.187100000000001</v>
      </c>
      <c r="B183" s="108" t="s">
        <v>407</v>
      </c>
      <c r="C183" s="107">
        <v>1780</v>
      </c>
    </row>
    <row r="184" spans="1:3" ht="29.25" customHeight="1" x14ac:dyDescent="0.3">
      <c r="A184" s="77">
        <v>60.188000000000002</v>
      </c>
      <c r="B184" s="108" t="s">
        <v>408</v>
      </c>
      <c r="C184" s="107">
        <v>645</v>
      </c>
    </row>
    <row r="185" spans="1:3" ht="29.25" customHeight="1" x14ac:dyDescent="0.3">
      <c r="A185" s="77">
        <v>60.25</v>
      </c>
      <c r="B185" s="108" t="s">
        <v>409</v>
      </c>
      <c r="C185" s="107">
        <v>347</v>
      </c>
    </row>
    <row r="186" spans="1:3" ht="29.25" customHeight="1" x14ac:dyDescent="0.3">
      <c r="A186" s="77">
        <v>61.014000000000003</v>
      </c>
      <c r="B186" s="108" t="s">
        <v>410</v>
      </c>
      <c r="C186" s="107">
        <v>2540</v>
      </c>
    </row>
    <row r="187" spans="1:3" ht="29.25" customHeight="1" x14ac:dyDescent="0.3">
      <c r="A187" s="77">
        <v>61.015000000000001</v>
      </c>
      <c r="B187" s="108" t="s">
        <v>411</v>
      </c>
      <c r="C187" s="107">
        <v>2646</v>
      </c>
    </row>
    <row r="188" spans="1:3" ht="29.25" customHeight="1" x14ac:dyDescent="0.3">
      <c r="A188" s="77">
        <v>61.054099999999998</v>
      </c>
      <c r="B188" s="112" t="s">
        <v>412</v>
      </c>
      <c r="C188" s="107">
        <v>3099</v>
      </c>
    </row>
    <row r="189" spans="1:3" ht="29.25" customHeight="1" x14ac:dyDescent="0.3">
      <c r="A189" s="77">
        <v>61.074199999999998</v>
      </c>
      <c r="B189" s="108" t="s">
        <v>413</v>
      </c>
      <c r="C189" s="107">
        <v>15845</v>
      </c>
    </row>
    <row r="190" spans="1:3" ht="29.25" customHeight="1" x14ac:dyDescent="0.3">
      <c r="A190" s="77">
        <v>61.074399999999997</v>
      </c>
      <c r="B190" s="112" t="s">
        <v>414</v>
      </c>
      <c r="C190" s="107">
        <v>5949</v>
      </c>
    </row>
    <row r="191" spans="1:3" ht="29.25" customHeight="1" x14ac:dyDescent="0.3">
      <c r="A191" s="77">
        <v>61.084000000000003</v>
      </c>
      <c r="B191" s="108" t="s">
        <v>415</v>
      </c>
      <c r="C191" s="107">
        <v>2166</v>
      </c>
    </row>
    <row r="192" spans="1:3" ht="29.25" customHeight="1" x14ac:dyDescent="0.3">
      <c r="A192" s="77">
        <v>61.094000000000001</v>
      </c>
      <c r="B192" s="121" t="s">
        <v>416</v>
      </c>
      <c r="C192" s="107">
        <v>11560</v>
      </c>
    </row>
    <row r="193" spans="1:3" ht="29.25" customHeight="1" x14ac:dyDescent="0.3">
      <c r="A193" s="77">
        <v>61.103999999999999</v>
      </c>
      <c r="B193" s="108" t="s">
        <v>417</v>
      </c>
      <c r="C193" s="107">
        <v>4292</v>
      </c>
    </row>
    <row r="194" spans="1:3" ht="29.25" customHeight="1" x14ac:dyDescent="0.3">
      <c r="A194" s="77">
        <v>61.104999999999997</v>
      </c>
      <c r="B194" s="108" t="s">
        <v>418</v>
      </c>
      <c r="C194" s="107">
        <v>3953</v>
      </c>
    </row>
    <row r="195" spans="1:3" ht="29.25" customHeight="1" x14ac:dyDescent="0.3">
      <c r="A195" s="118">
        <v>61.113999999999997</v>
      </c>
      <c r="B195" s="112" t="s">
        <v>419</v>
      </c>
      <c r="C195" s="107">
        <v>1952</v>
      </c>
    </row>
    <row r="196" spans="1:3" ht="29.25" customHeight="1" x14ac:dyDescent="0.3">
      <c r="A196" s="118">
        <v>61.115000000000002</v>
      </c>
      <c r="B196" s="108" t="s">
        <v>420</v>
      </c>
      <c r="C196" s="107">
        <v>1973</v>
      </c>
    </row>
    <row r="197" spans="1:3" ht="29.25" customHeight="1" x14ac:dyDescent="0.3">
      <c r="A197" s="77">
        <v>61.223999999999997</v>
      </c>
      <c r="B197" s="108" t="s">
        <v>421</v>
      </c>
      <c r="C197" s="107">
        <v>2558</v>
      </c>
    </row>
    <row r="198" spans="1:3" ht="29.25" customHeight="1" x14ac:dyDescent="0.3">
      <c r="A198" s="77">
        <v>61.325000000000003</v>
      </c>
      <c r="B198" s="108" t="s">
        <v>422</v>
      </c>
      <c r="C198" s="107">
        <v>1300</v>
      </c>
    </row>
    <row r="199" spans="1:3" ht="29.25" customHeight="1" x14ac:dyDescent="0.3">
      <c r="A199" s="77">
        <v>61.42</v>
      </c>
      <c r="B199" s="112" t="s">
        <v>423</v>
      </c>
      <c r="C199" s="107">
        <v>6035</v>
      </c>
    </row>
    <row r="200" spans="1:3" ht="29.25" customHeight="1" x14ac:dyDescent="0.3">
      <c r="A200" s="118">
        <v>61.433999999999997</v>
      </c>
      <c r="B200" s="108" t="s">
        <v>424</v>
      </c>
      <c r="C200" s="107">
        <v>4800</v>
      </c>
    </row>
    <row r="201" spans="1:3" ht="29.25" customHeight="1" x14ac:dyDescent="0.3">
      <c r="A201" s="77">
        <v>62.14</v>
      </c>
      <c r="B201" s="108" t="s">
        <v>425</v>
      </c>
      <c r="C201" s="107">
        <v>1919</v>
      </c>
    </row>
    <row r="202" spans="1:3" s="45" customFormat="1" ht="29.25" customHeight="1" x14ac:dyDescent="0.3">
      <c r="A202" s="77">
        <v>62.140999999999998</v>
      </c>
      <c r="B202" s="112" t="s">
        <v>426</v>
      </c>
      <c r="C202" s="107">
        <v>2312</v>
      </c>
    </row>
    <row r="203" spans="1:3" ht="29.25" customHeight="1" x14ac:dyDescent="0.25">
      <c r="A203" s="119">
        <v>62.15</v>
      </c>
      <c r="B203" s="124" t="s">
        <v>427</v>
      </c>
      <c r="C203" s="107">
        <v>1291</v>
      </c>
    </row>
    <row r="204" spans="1:3" ht="42.75" customHeight="1" x14ac:dyDescent="0.25">
      <c r="A204" s="119">
        <v>62.151000000000003</v>
      </c>
      <c r="B204" s="124" t="s">
        <v>428</v>
      </c>
      <c r="C204" s="107">
        <v>1481</v>
      </c>
    </row>
    <row r="205" spans="1:3" ht="29.25" customHeight="1" x14ac:dyDescent="0.3">
      <c r="A205" s="77">
        <v>62.152000000000001</v>
      </c>
      <c r="B205" s="112" t="s">
        <v>429</v>
      </c>
      <c r="C205" s="107">
        <v>477</v>
      </c>
    </row>
    <row r="206" spans="1:3" ht="29.25" customHeight="1" x14ac:dyDescent="0.3">
      <c r="A206" s="77">
        <v>62.16</v>
      </c>
      <c r="B206" s="108" t="s">
        <v>430</v>
      </c>
      <c r="C206" s="107">
        <v>2616</v>
      </c>
    </row>
    <row r="207" spans="1:3" ht="29.25" customHeight="1" x14ac:dyDescent="0.3">
      <c r="A207" s="77">
        <v>62.161000000000001</v>
      </c>
      <c r="B207" s="108" t="s">
        <v>431</v>
      </c>
      <c r="C207" s="107">
        <v>2868</v>
      </c>
    </row>
    <row r="208" spans="1:3" ht="29.25" customHeight="1" x14ac:dyDescent="0.3">
      <c r="A208" s="77">
        <v>62.188099999999999</v>
      </c>
      <c r="B208" s="108" t="s">
        <v>432</v>
      </c>
      <c r="C208" s="107">
        <v>3357</v>
      </c>
    </row>
    <row r="209" spans="1:3" ht="29.25" customHeight="1" x14ac:dyDescent="0.3">
      <c r="A209" s="77">
        <v>62.204000000000001</v>
      </c>
      <c r="B209" s="108" t="s">
        <v>433</v>
      </c>
      <c r="C209" s="107">
        <v>1900</v>
      </c>
    </row>
    <row r="210" spans="1:3" ht="29.25" customHeight="1" x14ac:dyDescent="0.3">
      <c r="A210" s="77">
        <v>62.204999999999998</v>
      </c>
      <c r="B210" s="108" t="s">
        <v>434</v>
      </c>
      <c r="C210" s="107">
        <v>1971</v>
      </c>
    </row>
    <row r="211" spans="1:3" ht="29.25" customHeight="1" x14ac:dyDescent="0.3">
      <c r="A211" s="113">
        <v>62.542000000000002</v>
      </c>
      <c r="B211" s="112" t="s">
        <v>435</v>
      </c>
      <c r="C211" s="107">
        <v>3105</v>
      </c>
    </row>
    <row r="212" spans="1:3" ht="29.25" customHeight="1" x14ac:dyDescent="0.3">
      <c r="A212" s="77">
        <v>62.643999999999998</v>
      </c>
      <c r="B212" s="121" t="s">
        <v>436</v>
      </c>
      <c r="C212" s="107">
        <v>6338</v>
      </c>
    </row>
    <row r="213" spans="1:3" ht="29.25" customHeight="1" x14ac:dyDescent="0.3">
      <c r="A213" s="77">
        <v>62.660400000000003</v>
      </c>
      <c r="B213" s="121" t="s">
        <v>437</v>
      </c>
      <c r="C213" s="114">
        <v>6220</v>
      </c>
    </row>
    <row r="214" spans="1:3" ht="29.25" customHeight="1" x14ac:dyDescent="0.3">
      <c r="A214" s="77">
        <v>62.741</v>
      </c>
      <c r="B214" s="125" t="s">
        <v>438</v>
      </c>
      <c r="C214" s="107">
        <v>2625</v>
      </c>
    </row>
    <row r="215" spans="1:3" ht="29.25" customHeight="1" x14ac:dyDescent="0.3">
      <c r="A215" s="77">
        <v>62.750999999999998</v>
      </c>
      <c r="B215" s="126" t="s">
        <v>439</v>
      </c>
      <c r="C215" s="114">
        <v>884</v>
      </c>
    </row>
    <row r="216" spans="1:3" ht="29.25" customHeight="1" x14ac:dyDescent="0.3">
      <c r="A216" s="77">
        <v>62.94</v>
      </c>
      <c r="B216" s="121" t="s">
        <v>440</v>
      </c>
      <c r="C216" s="107">
        <v>11828</v>
      </c>
    </row>
    <row r="217" spans="1:3" ht="29.25" customHeight="1" x14ac:dyDescent="0.3">
      <c r="A217" s="77">
        <v>62.96</v>
      </c>
      <c r="B217" s="112" t="s">
        <v>441</v>
      </c>
      <c r="C217" s="107">
        <v>11003</v>
      </c>
    </row>
    <row r="218" spans="1:3" ht="29.25" customHeight="1" x14ac:dyDescent="0.3">
      <c r="A218" s="115">
        <v>64.141999999999996</v>
      </c>
      <c r="B218" s="127" t="s">
        <v>442</v>
      </c>
      <c r="C218" s="107">
        <v>27324</v>
      </c>
    </row>
    <row r="219" spans="1:3" ht="29.25" customHeight="1" x14ac:dyDescent="0.25">
      <c r="A219" s="110">
        <v>64.143000000000001</v>
      </c>
      <c r="B219" s="111" t="s">
        <v>635</v>
      </c>
      <c r="C219" s="107">
        <v>11178</v>
      </c>
    </row>
    <row r="220" spans="1:3" ht="29.25" customHeight="1" x14ac:dyDescent="0.3">
      <c r="A220" s="77">
        <v>64.2102</v>
      </c>
      <c r="B220" s="108" t="s">
        <v>443</v>
      </c>
      <c r="C220" s="107">
        <v>2376</v>
      </c>
    </row>
    <row r="221" spans="1:3" s="44" customFormat="1" ht="29.25" customHeight="1" x14ac:dyDescent="0.25">
      <c r="A221" s="110">
        <v>64.210300000000004</v>
      </c>
      <c r="B221" s="111" t="s">
        <v>636</v>
      </c>
      <c r="C221" s="107">
        <v>2236</v>
      </c>
    </row>
    <row r="222" spans="1:3" ht="29.25" customHeight="1" x14ac:dyDescent="0.3">
      <c r="A222" s="77">
        <v>64.210999999999999</v>
      </c>
      <c r="B222" s="108" t="s">
        <v>444</v>
      </c>
      <c r="C222" s="107">
        <v>1888</v>
      </c>
    </row>
    <row r="223" spans="1:3" s="44" customFormat="1" ht="29.25" customHeight="1" x14ac:dyDescent="0.3">
      <c r="A223" s="77">
        <v>64.212999999999994</v>
      </c>
      <c r="B223" s="108" t="s">
        <v>445</v>
      </c>
      <c r="C223" s="107">
        <v>1342</v>
      </c>
    </row>
    <row r="224" spans="1:3" ht="29.25" customHeight="1" x14ac:dyDescent="0.3">
      <c r="A224" s="77">
        <v>64.25</v>
      </c>
      <c r="B224" s="108" t="s">
        <v>446</v>
      </c>
      <c r="C224" s="107">
        <v>9526</v>
      </c>
    </row>
    <row r="225" spans="1:3" ht="29.25" customHeight="1" x14ac:dyDescent="0.25">
      <c r="A225" s="110">
        <v>64.260000000000005</v>
      </c>
      <c r="B225" s="111" t="s">
        <v>637</v>
      </c>
      <c r="C225" s="107">
        <v>12213</v>
      </c>
    </row>
    <row r="226" spans="1:3" ht="29.25" customHeight="1" x14ac:dyDescent="0.3">
      <c r="A226" s="77">
        <v>64.27</v>
      </c>
      <c r="B226" s="108" t="s">
        <v>447</v>
      </c>
      <c r="C226" s="107">
        <v>836</v>
      </c>
    </row>
    <row r="227" spans="1:3" ht="29.25" customHeight="1" x14ac:dyDescent="0.3">
      <c r="A227" s="77">
        <v>64.271000000000001</v>
      </c>
      <c r="B227" s="108" t="s">
        <v>448</v>
      </c>
      <c r="C227" s="107">
        <v>989</v>
      </c>
    </row>
    <row r="228" spans="1:3" ht="29.25" customHeight="1" x14ac:dyDescent="0.3">
      <c r="A228" s="77">
        <v>64.28</v>
      </c>
      <c r="B228" s="108" t="s">
        <v>449</v>
      </c>
      <c r="C228" s="107">
        <v>1130</v>
      </c>
    </row>
    <row r="229" spans="1:3" ht="29.25" customHeight="1" x14ac:dyDescent="0.3">
      <c r="A229" s="77">
        <v>64.281000000000006</v>
      </c>
      <c r="B229" s="108" t="s">
        <v>450</v>
      </c>
      <c r="C229" s="107">
        <v>1134</v>
      </c>
    </row>
    <row r="230" spans="1:3" ht="29.25" hidden="1" customHeight="1" x14ac:dyDescent="0.3">
      <c r="A230" s="77">
        <v>64.34</v>
      </c>
      <c r="B230" s="108" t="s">
        <v>451</v>
      </c>
      <c r="C230" s="107">
        <v>10133</v>
      </c>
    </row>
    <row r="231" spans="1:3" ht="29.25" customHeight="1" x14ac:dyDescent="0.3">
      <c r="A231" s="77">
        <v>64.400000000000006</v>
      </c>
      <c r="B231" s="108" t="s">
        <v>452</v>
      </c>
      <c r="C231" s="107">
        <v>12119</v>
      </c>
    </row>
    <row r="232" spans="1:3" ht="29.25" customHeight="1" x14ac:dyDescent="0.3">
      <c r="A232" s="77">
        <v>64.41</v>
      </c>
      <c r="B232" s="108" t="s">
        <v>453</v>
      </c>
      <c r="C232" s="107">
        <v>19798</v>
      </c>
    </row>
    <row r="233" spans="1:3" ht="29.25" customHeight="1" x14ac:dyDescent="0.3">
      <c r="A233" s="77">
        <v>64.48</v>
      </c>
      <c r="B233" s="108" t="s">
        <v>454</v>
      </c>
      <c r="C233" s="107">
        <v>695</v>
      </c>
    </row>
    <row r="234" spans="1:3" ht="29.25" customHeight="1" x14ac:dyDescent="0.3">
      <c r="A234" s="77">
        <v>65.12</v>
      </c>
      <c r="B234" s="108" t="s">
        <v>455</v>
      </c>
      <c r="C234" s="107">
        <v>5341</v>
      </c>
    </row>
    <row r="235" spans="1:3" ht="29.25" customHeight="1" x14ac:dyDescent="0.3">
      <c r="A235" s="113">
        <v>65.180000000000007</v>
      </c>
      <c r="B235" s="112" t="s">
        <v>456</v>
      </c>
      <c r="C235" s="107">
        <v>8956</v>
      </c>
    </row>
    <row r="236" spans="1:3" ht="29.25" customHeight="1" x14ac:dyDescent="0.3">
      <c r="A236" s="113">
        <v>65.260999999999996</v>
      </c>
      <c r="B236" s="112" t="s">
        <v>457</v>
      </c>
      <c r="C236" s="107">
        <v>9864</v>
      </c>
    </row>
    <row r="237" spans="1:3" s="45" customFormat="1" ht="29.25" customHeight="1" x14ac:dyDescent="0.3">
      <c r="A237" s="77">
        <v>65.262</v>
      </c>
      <c r="B237" s="112" t="s">
        <v>458</v>
      </c>
      <c r="C237" s="107">
        <v>10241</v>
      </c>
    </row>
    <row r="238" spans="1:3" s="45" customFormat="1" ht="29.25" customHeight="1" x14ac:dyDescent="0.3">
      <c r="A238" s="77">
        <v>65.290000000000006</v>
      </c>
      <c r="B238" s="112" t="s">
        <v>459</v>
      </c>
      <c r="C238" s="107">
        <v>9980</v>
      </c>
    </row>
    <row r="239" spans="1:3" s="45" customFormat="1" ht="29.25" customHeight="1" x14ac:dyDescent="0.3">
      <c r="A239" s="77">
        <v>65.31</v>
      </c>
      <c r="B239" s="112" t="s">
        <v>460</v>
      </c>
      <c r="C239" s="107">
        <v>2466</v>
      </c>
    </row>
    <row r="240" spans="1:3" s="45" customFormat="1" ht="29.25" customHeight="1" x14ac:dyDescent="0.3">
      <c r="A240" s="77">
        <v>66.400000000000006</v>
      </c>
      <c r="B240" s="108" t="s">
        <v>461</v>
      </c>
      <c r="C240" s="107">
        <v>4468</v>
      </c>
    </row>
    <row r="241" spans="1:3" s="45" customFormat="1" ht="29.25" customHeight="1" x14ac:dyDescent="0.3">
      <c r="A241" s="77">
        <v>66.44</v>
      </c>
      <c r="B241" s="108" t="s">
        <v>462</v>
      </c>
      <c r="C241" s="107">
        <v>959</v>
      </c>
    </row>
    <row r="242" spans="1:3" s="45" customFormat="1" ht="29.25" customHeight="1" x14ac:dyDescent="0.3">
      <c r="A242" s="77">
        <v>67.400000000000006</v>
      </c>
      <c r="B242" s="112" t="s">
        <v>463</v>
      </c>
      <c r="C242" s="107">
        <v>9742</v>
      </c>
    </row>
    <row r="243" spans="1:3" s="45" customFormat="1" ht="29.25" customHeight="1" x14ac:dyDescent="0.3">
      <c r="A243" s="120">
        <v>67.41</v>
      </c>
      <c r="B243" s="128" t="s">
        <v>464</v>
      </c>
      <c r="C243" s="107">
        <v>4738</v>
      </c>
    </row>
    <row r="244" spans="1:3" s="45" customFormat="1" ht="29.25" customHeight="1" x14ac:dyDescent="0.3">
      <c r="A244" s="77">
        <v>68</v>
      </c>
      <c r="B244" s="108" t="s">
        <v>465</v>
      </c>
      <c r="C244" s="107">
        <v>14253</v>
      </c>
    </row>
    <row r="245" spans="1:3" s="45" customFormat="1" ht="29.25" customHeight="1" x14ac:dyDescent="0.3">
      <c r="A245" s="139" t="s">
        <v>466</v>
      </c>
      <c r="B245" s="140"/>
      <c r="C245" s="75"/>
    </row>
    <row r="246" spans="1:3" s="45" customFormat="1" ht="29.25" customHeight="1" x14ac:dyDescent="0.3">
      <c r="A246" s="77">
        <v>694.02200000000005</v>
      </c>
      <c r="B246" s="108" t="s">
        <v>467</v>
      </c>
      <c r="C246" s="107">
        <v>121</v>
      </c>
    </row>
    <row r="247" spans="1:3" s="45" customFormat="1" ht="29.25" customHeight="1" x14ac:dyDescent="0.3">
      <c r="A247" s="77">
        <v>701</v>
      </c>
      <c r="B247" s="108" t="s">
        <v>468</v>
      </c>
      <c r="C247" s="107">
        <v>185</v>
      </c>
    </row>
    <row r="248" spans="1:3" s="45" customFormat="1" ht="29.25" customHeight="1" thickBot="1" x14ac:dyDescent="0.35">
      <c r="A248" s="129">
        <v>701.1</v>
      </c>
      <c r="B248" s="131" t="s">
        <v>469</v>
      </c>
      <c r="C248" s="130">
        <v>844</v>
      </c>
    </row>
  </sheetData>
  <mergeCells count="6">
    <mergeCell ref="A245:B245"/>
    <mergeCell ref="A5:C5"/>
    <mergeCell ref="A6:C6"/>
    <mergeCell ref="A7:C7"/>
    <mergeCell ref="A8:C8"/>
    <mergeCell ref="A11:C11"/>
  </mergeCells>
  <pageMargins left="0.70866141732283472" right="0.70866141732283472" top="0.59055118110236227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workbookViewId="0">
      <selection activeCell="A13" sqref="A13:C13"/>
    </sheetView>
  </sheetViews>
  <sheetFormatPr defaultRowHeight="14.4" x14ac:dyDescent="0.3"/>
  <cols>
    <col min="1" max="1" width="16.44140625" customWidth="1"/>
    <col min="2" max="2" width="62.109375" customWidth="1"/>
    <col min="3" max="3" width="15.88671875" style="50" customWidth="1"/>
  </cols>
  <sheetData>
    <row r="1" spans="1:3" x14ac:dyDescent="0.3">
      <c r="A1" s="11"/>
      <c r="B1" s="12"/>
      <c r="C1" s="47" t="s">
        <v>0</v>
      </c>
    </row>
    <row r="2" spans="1:3" x14ac:dyDescent="0.3">
      <c r="A2" s="11"/>
      <c r="B2" s="12"/>
      <c r="C2" s="47" t="s">
        <v>238</v>
      </c>
    </row>
    <row r="3" spans="1:3" x14ac:dyDescent="0.3">
      <c r="A3" s="11"/>
      <c r="B3" s="12"/>
      <c r="C3" s="47" t="s">
        <v>239</v>
      </c>
    </row>
    <row r="4" spans="1:3" x14ac:dyDescent="0.3">
      <c r="A4" s="11"/>
      <c r="B4" s="12"/>
      <c r="C4" s="48"/>
    </row>
    <row r="5" spans="1:3" x14ac:dyDescent="0.3">
      <c r="A5" s="11"/>
      <c r="B5" s="12"/>
      <c r="C5" s="48"/>
    </row>
    <row r="6" spans="1:3" ht="17.399999999999999" x14ac:dyDescent="0.3">
      <c r="A6" s="148" t="s">
        <v>470</v>
      </c>
      <c r="B6" s="148"/>
      <c r="C6" s="148"/>
    </row>
    <row r="7" spans="1:3" ht="15.6" x14ac:dyDescent="0.3">
      <c r="A7" s="149" t="s">
        <v>646</v>
      </c>
      <c r="B7" s="149"/>
      <c r="C7" s="149"/>
    </row>
    <row r="8" spans="1:3" ht="15.6" x14ac:dyDescent="0.3">
      <c r="A8" s="149" t="s">
        <v>219</v>
      </c>
      <c r="B8" s="149"/>
      <c r="C8" s="149"/>
    </row>
    <row r="9" spans="1:3" ht="15.6" x14ac:dyDescent="0.3">
      <c r="A9" s="149" t="s">
        <v>220</v>
      </c>
      <c r="B9" s="149"/>
      <c r="C9" s="149"/>
    </row>
    <row r="10" spans="1:3" ht="15" thickBot="1" x14ac:dyDescent="0.35">
      <c r="A10" s="49"/>
      <c r="B10" s="12"/>
      <c r="C10" s="48"/>
    </row>
    <row r="11" spans="1:3" ht="22.2" customHeight="1" x14ac:dyDescent="0.3">
      <c r="A11" s="142" t="s">
        <v>221</v>
      </c>
      <c r="B11" s="144" t="s">
        <v>222</v>
      </c>
      <c r="C11" s="146" t="s">
        <v>471</v>
      </c>
    </row>
    <row r="12" spans="1:3" ht="22.2" customHeight="1" thickBot="1" x14ac:dyDescent="0.35">
      <c r="A12" s="143"/>
      <c r="B12" s="145"/>
      <c r="C12" s="147"/>
    </row>
    <row r="13" spans="1:3" ht="18.600000000000001" thickBot="1" x14ac:dyDescent="0.35">
      <c r="A13" s="159" t="s">
        <v>645</v>
      </c>
      <c r="B13" s="159"/>
      <c r="C13" s="159"/>
    </row>
    <row r="14" spans="1:3" x14ac:dyDescent="0.3">
      <c r="A14" s="79" t="s">
        <v>472</v>
      </c>
      <c r="B14" s="89" t="s">
        <v>473</v>
      </c>
      <c r="C14" s="84">
        <f>265*1.15</f>
        <v>304.75</v>
      </c>
    </row>
    <row r="15" spans="1:3" x14ac:dyDescent="0.3">
      <c r="A15" s="80" t="s">
        <v>474</v>
      </c>
      <c r="B15" s="90" t="s">
        <v>475</v>
      </c>
      <c r="C15" s="85">
        <f>265*1.15</f>
        <v>304.75</v>
      </c>
    </row>
    <row r="16" spans="1:3" ht="31.2" customHeight="1" x14ac:dyDescent="0.3">
      <c r="A16" s="80" t="s">
        <v>476</v>
      </c>
      <c r="B16" s="90" t="s">
        <v>477</v>
      </c>
      <c r="C16" s="85">
        <f>530*1.15</f>
        <v>609.5</v>
      </c>
    </row>
    <row r="17" spans="1:3" x14ac:dyDescent="0.3">
      <c r="A17" s="80" t="s">
        <v>478</v>
      </c>
      <c r="B17" s="90" t="s">
        <v>479</v>
      </c>
      <c r="C17" s="85">
        <f>1059*1.15</f>
        <v>1217.8499999999999</v>
      </c>
    </row>
    <row r="18" spans="1:3" x14ac:dyDescent="0.3">
      <c r="A18" s="80" t="s">
        <v>68</v>
      </c>
      <c r="B18" s="90" t="s">
        <v>69</v>
      </c>
      <c r="C18" s="85">
        <f>561*1.15</f>
        <v>645.15</v>
      </c>
    </row>
    <row r="19" spans="1:3" ht="42.6" customHeight="1" x14ac:dyDescent="0.3">
      <c r="A19" s="80" t="s">
        <v>480</v>
      </c>
      <c r="B19" s="90" t="s">
        <v>481</v>
      </c>
      <c r="C19" s="85">
        <f>1059*1.15</f>
        <v>1217.8499999999999</v>
      </c>
    </row>
    <row r="20" spans="1:3" ht="33" customHeight="1" x14ac:dyDescent="0.3">
      <c r="A20" s="80" t="s">
        <v>482</v>
      </c>
      <c r="B20" s="90" t="s">
        <v>483</v>
      </c>
      <c r="C20" s="85">
        <f>1853*1.15</f>
        <v>2130.9499999999998</v>
      </c>
    </row>
    <row r="21" spans="1:3" ht="16.8" customHeight="1" x14ac:dyDescent="0.3">
      <c r="A21" s="80" t="s">
        <v>484</v>
      </c>
      <c r="B21" s="90" t="s">
        <v>8</v>
      </c>
      <c r="C21" s="85">
        <f>105*1.15</f>
        <v>120.74999999999999</v>
      </c>
    </row>
    <row r="22" spans="1:3" ht="16.8" customHeight="1" x14ac:dyDescent="0.3">
      <c r="A22" s="80" t="s">
        <v>485</v>
      </c>
      <c r="B22" s="90" t="s">
        <v>486</v>
      </c>
      <c r="C22" s="85">
        <v>320</v>
      </c>
    </row>
    <row r="23" spans="1:3" ht="16.8" customHeight="1" x14ac:dyDescent="0.3">
      <c r="A23" s="80" t="s">
        <v>62</v>
      </c>
      <c r="B23" s="90" t="s">
        <v>63</v>
      </c>
      <c r="C23" s="85">
        <f>184*1.15</f>
        <v>211.6</v>
      </c>
    </row>
    <row r="24" spans="1:3" ht="28.2" customHeight="1" x14ac:dyDescent="0.3">
      <c r="A24" s="80" t="s">
        <v>13</v>
      </c>
      <c r="B24" s="90" t="s">
        <v>14</v>
      </c>
      <c r="C24" s="85">
        <f>278*1.15</f>
        <v>319.7</v>
      </c>
    </row>
    <row r="25" spans="1:3" ht="27.6" customHeight="1" x14ac:dyDescent="0.3">
      <c r="A25" s="80" t="s">
        <v>215</v>
      </c>
      <c r="B25" s="90" t="s">
        <v>216</v>
      </c>
      <c r="C25" s="85">
        <f>265*1.15</f>
        <v>304.75</v>
      </c>
    </row>
    <row r="26" spans="1:3" ht="27.6" customHeight="1" x14ac:dyDescent="0.3">
      <c r="A26" s="80" t="s">
        <v>487</v>
      </c>
      <c r="B26" s="90" t="s">
        <v>488</v>
      </c>
      <c r="C26" s="85">
        <f>1911*1.15</f>
        <v>2197.6499999999996</v>
      </c>
    </row>
    <row r="27" spans="1:3" ht="16.8" customHeight="1" x14ac:dyDescent="0.3">
      <c r="A27" s="80" t="s">
        <v>489</v>
      </c>
      <c r="B27" s="90" t="s">
        <v>490</v>
      </c>
      <c r="C27" s="85">
        <f>1693*1.15</f>
        <v>1946.9499999999998</v>
      </c>
    </row>
    <row r="28" spans="1:3" ht="32.4" customHeight="1" x14ac:dyDescent="0.3">
      <c r="A28" s="80" t="s">
        <v>491</v>
      </c>
      <c r="B28" s="90" t="s">
        <v>492</v>
      </c>
      <c r="C28" s="85">
        <f>139*1.15</f>
        <v>159.85</v>
      </c>
    </row>
    <row r="29" spans="1:3" ht="31.2" customHeight="1" x14ac:dyDescent="0.3">
      <c r="A29" s="80" t="s">
        <v>493</v>
      </c>
      <c r="B29" s="90" t="s">
        <v>494</v>
      </c>
      <c r="C29" s="85">
        <f>693*1.15</f>
        <v>796.94999999999993</v>
      </c>
    </row>
    <row r="30" spans="1:3" ht="27.6" x14ac:dyDescent="0.3">
      <c r="A30" s="80" t="s">
        <v>495</v>
      </c>
      <c r="B30" s="90" t="s">
        <v>496</v>
      </c>
      <c r="C30" s="85">
        <f>138*1.15</f>
        <v>158.69999999999999</v>
      </c>
    </row>
    <row r="31" spans="1:3" ht="27.6" x14ac:dyDescent="0.3">
      <c r="A31" s="80" t="s">
        <v>497</v>
      </c>
      <c r="B31" s="90" t="s">
        <v>498</v>
      </c>
      <c r="C31" s="85">
        <f>690*1.15</f>
        <v>793.49999999999989</v>
      </c>
    </row>
    <row r="32" spans="1:3" ht="26.4" customHeight="1" x14ac:dyDescent="0.3">
      <c r="A32" s="80" t="s">
        <v>499</v>
      </c>
      <c r="B32" s="90" t="s">
        <v>500</v>
      </c>
      <c r="C32" s="85">
        <f>530*1.15</f>
        <v>609.5</v>
      </c>
    </row>
    <row r="33" spans="1:3" ht="30.6" customHeight="1" x14ac:dyDescent="0.3">
      <c r="A33" s="80" t="s">
        <v>501</v>
      </c>
      <c r="B33" s="90" t="s">
        <v>502</v>
      </c>
      <c r="C33" s="85">
        <f>527*1.15</f>
        <v>606.04999999999995</v>
      </c>
    </row>
    <row r="34" spans="1:3" ht="30" customHeight="1" x14ac:dyDescent="0.3">
      <c r="A34" s="80" t="s">
        <v>503</v>
      </c>
      <c r="B34" s="90" t="s">
        <v>504</v>
      </c>
      <c r="C34" s="85">
        <f>1000*1.15</f>
        <v>1150</v>
      </c>
    </row>
    <row r="35" spans="1:3" ht="16.8" customHeight="1" x14ac:dyDescent="0.3">
      <c r="A35" s="80" t="s">
        <v>505</v>
      </c>
      <c r="B35" s="90" t="s">
        <v>506</v>
      </c>
      <c r="C35" s="85">
        <f>3841*1.15</f>
        <v>4417.1499999999996</v>
      </c>
    </row>
    <row r="36" spans="1:3" ht="16.8" customHeight="1" x14ac:dyDescent="0.3">
      <c r="A36" s="80" t="s">
        <v>507</v>
      </c>
      <c r="B36" s="90" t="s">
        <v>508</v>
      </c>
      <c r="C36" s="85">
        <f>751*1.15</f>
        <v>863.65</v>
      </c>
    </row>
    <row r="37" spans="1:3" ht="35.4" customHeight="1" x14ac:dyDescent="0.3">
      <c r="A37" s="80" t="s">
        <v>509</v>
      </c>
      <c r="B37" s="90" t="s">
        <v>510</v>
      </c>
      <c r="C37" s="85">
        <f>31320*1.15</f>
        <v>36018</v>
      </c>
    </row>
    <row r="38" spans="1:3" ht="30.6" customHeight="1" x14ac:dyDescent="0.3">
      <c r="A38" s="80" t="s">
        <v>511</v>
      </c>
      <c r="B38" s="90" t="s">
        <v>512</v>
      </c>
      <c r="C38" s="85">
        <f>40697*1.15</f>
        <v>46801.549999999996</v>
      </c>
    </row>
    <row r="39" spans="1:3" ht="27.6" x14ac:dyDescent="0.3">
      <c r="A39" s="80" t="s">
        <v>513</v>
      </c>
      <c r="B39" s="90" t="s">
        <v>514</v>
      </c>
      <c r="C39" s="85">
        <f>19484*1.15</f>
        <v>22406.6</v>
      </c>
    </row>
    <row r="40" spans="1:3" ht="27.6" x14ac:dyDescent="0.3">
      <c r="A40" s="80" t="s">
        <v>515</v>
      </c>
      <c r="B40" s="90" t="s">
        <v>516</v>
      </c>
      <c r="C40" s="85">
        <f>11836*1.15</f>
        <v>13611.4</v>
      </c>
    </row>
    <row r="41" spans="1:3" ht="27.6" x14ac:dyDescent="0.3">
      <c r="A41" s="80" t="s">
        <v>517</v>
      </c>
      <c r="B41" s="90" t="s">
        <v>518</v>
      </c>
      <c r="C41" s="85">
        <f>3201*1.15</f>
        <v>3681.1499999999996</v>
      </c>
    </row>
    <row r="42" spans="1:3" ht="27.6" customHeight="1" x14ac:dyDescent="0.3">
      <c r="A42" s="80" t="s">
        <v>519</v>
      </c>
      <c r="B42" s="90" t="s">
        <v>520</v>
      </c>
      <c r="C42" s="85">
        <f>3971*1.15</f>
        <v>4566.6499999999996</v>
      </c>
    </row>
    <row r="43" spans="1:3" ht="43.2" customHeight="1" x14ac:dyDescent="0.3">
      <c r="A43" s="80" t="s">
        <v>521</v>
      </c>
      <c r="B43" s="90" t="s">
        <v>522</v>
      </c>
      <c r="C43" s="85">
        <f>3868*1.15</f>
        <v>4448.2</v>
      </c>
    </row>
    <row r="44" spans="1:3" ht="27.6" x14ac:dyDescent="0.3">
      <c r="A44" s="80" t="s">
        <v>523</v>
      </c>
      <c r="B44" s="90" t="s">
        <v>524</v>
      </c>
      <c r="C44" s="85">
        <f>741*1.15</f>
        <v>852.15</v>
      </c>
    </row>
    <row r="45" spans="1:3" ht="29.4" customHeight="1" x14ac:dyDescent="0.3">
      <c r="A45" s="80" t="s">
        <v>525</v>
      </c>
      <c r="B45" s="90" t="s">
        <v>526</v>
      </c>
      <c r="C45" s="85">
        <f>1206*1.15</f>
        <v>1386.8999999999999</v>
      </c>
    </row>
    <row r="46" spans="1:3" ht="33.6" customHeight="1" x14ac:dyDescent="0.3">
      <c r="A46" s="80" t="s">
        <v>527</v>
      </c>
      <c r="B46" s="90" t="s">
        <v>528</v>
      </c>
      <c r="C46" s="85">
        <f>1882*1.15</f>
        <v>2164.2999999999997</v>
      </c>
    </row>
    <row r="47" spans="1:3" ht="31.8" customHeight="1" x14ac:dyDescent="0.3">
      <c r="A47" s="80" t="s">
        <v>529</v>
      </c>
      <c r="B47" s="90" t="s">
        <v>530</v>
      </c>
      <c r="C47" s="85">
        <f>2699*1.15</f>
        <v>3103.85</v>
      </c>
    </row>
    <row r="48" spans="1:3" ht="16.8" customHeight="1" x14ac:dyDescent="0.3">
      <c r="A48" s="80" t="s">
        <v>531</v>
      </c>
      <c r="B48" s="90" t="s">
        <v>532</v>
      </c>
      <c r="C48" s="85">
        <f>530*1.15</f>
        <v>609.5</v>
      </c>
    </row>
    <row r="49" spans="1:3" ht="27" customHeight="1" x14ac:dyDescent="0.3">
      <c r="A49" s="80" t="s">
        <v>621</v>
      </c>
      <c r="B49" s="90" t="s">
        <v>622</v>
      </c>
      <c r="C49" s="86">
        <f>619*1.15</f>
        <v>711.84999999999991</v>
      </c>
    </row>
    <row r="50" spans="1:3" ht="28.8" customHeight="1" x14ac:dyDescent="0.3">
      <c r="A50" s="80" t="s">
        <v>533</v>
      </c>
      <c r="B50" s="90" t="s">
        <v>534</v>
      </c>
      <c r="C50" s="85">
        <f>1229*1.15</f>
        <v>1413.35</v>
      </c>
    </row>
    <row r="51" spans="1:3" ht="16.8" customHeight="1" x14ac:dyDescent="0.3">
      <c r="A51" s="80" t="s">
        <v>535</v>
      </c>
      <c r="B51" s="90" t="s">
        <v>536</v>
      </c>
      <c r="C51" s="85">
        <f>265*1.15</f>
        <v>304.75</v>
      </c>
    </row>
    <row r="52" spans="1:3" ht="16.8" customHeight="1" x14ac:dyDescent="0.3">
      <c r="A52" s="80" t="s">
        <v>537</v>
      </c>
      <c r="B52" s="90" t="s">
        <v>538</v>
      </c>
      <c r="C52" s="85">
        <f>1324*1.15</f>
        <v>1522.6</v>
      </c>
    </row>
    <row r="53" spans="1:3" ht="16.8" customHeight="1" x14ac:dyDescent="0.3">
      <c r="A53" s="80" t="s">
        <v>539</v>
      </c>
      <c r="B53" s="90" t="s">
        <v>540</v>
      </c>
      <c r="C53" s="85">
        <f>2648*1.15</f>
        <v>3045.2</v>
      </c>
    </row>
    <row r="54" spans="1:3" ht="16.8" customHeight="1" x14ac:dyDescent="0.3">
      <c r="A54" s="80" t="s">
        <v>541</v>
      </c>
      <c r="B54" s="90" t="s">
        <v>542</v>
      </c>
      <c r="C54" s="85">
        <f>265*1.15</f>
        <v>304.75</v>
      </c>
    </row>
    <row r="55" spans="1:3" ht="31.2" customHeight="1" x14ac:dyDescent="0.3">
      <c r="A55" s="80" t="s">
        <v>543</v>
      </c>
      <c r="B55" s="90" t="s">
        <v>544</v>
      </c>
      <c r="C55" s="85">
        <f>530*1.15</f>
        <v>609.5</v>
      </c>
    </row>
    <row r="56" spans="1:3" ht="16.8" customHeight="1" x14ac:dyDescent="0.3">
      <c r="A56" s="80" t="s">
        <v>545</v>
      </c>
      <c r="B56" s="90" t="s">
        <v>546</v>
      </c>
      <c r="C56" s="85">
        <f>265*1.15</f>
        <v>304.75</v>
      </c>
    </row>
    <row r="57" spans="1:3" ht="16.8" customHeight="1" x14ac:dyDescent="0.3">
      <c r="A57" s="80" t="s">
        <v>547</v>
      </c>
      <c r="B57" s="90" t="s">
        <v>548</v>
      </c>
      <c r="C57" s="85">
        <f>530*1.15</f>
        <v>609.5</v>
      </c>
    </row>
    <row r="58" spans="1:3" ht="16.8" customHeight="1" x14ac:dyDescent="0.3">
      <c r="A58" s="80" t="s">
        <v>549</v>
      </c>
      <c r="B58" s="90" t="s">
        <v>550</v>
      </c>
      <c r="C58" s="85">
        <f>542*1.15</f>
        <v>623.29999999999995</v>
      </c>
    </row>
    <row r="59" spans="1:3" ht="16.8" customHeight="1" x14ac:dyDescent="0.3">
      <c r="A59" s="80" t="s">
        <v>551</v>
      </c>
      <c r="B59" s="90" t="s">
        <v>626</v>
      </c>
      <c r="C59" s="85">
        <f>1167*1.15</f>
        <v>1342.05</v>
      </c>
    </row>
    <row r="60" spans="1:3" ht="16.8" customHeight="1" x14ac:dyDescent="0.3">
      <c r="A60" s="80" t="s">
        <v>552</v>
      </c>
      <c r="B60" s="90" t="s">
        <v>553</v>
      </c>
      <c r="C60" s="85">
        <f>6038*1.15</f>
        <v>6943.7</v>
      </c>
    </row>
    <row r="61" spans="1:3" ht="27.6" x14ac:dyDescent="0.3">
      <c r="A61" s="80" t="s">
        <v>554</v>
      </c>
      <c r="B61" s="90" t="s">
        <v>618</v>
      </c>
      <c r="C61" s="85">
        <f>5820*1.15</f>
        <v>6692.9999999999991</v>
      </c>
    </row>
    <row r="62" spans="1:3" ht="16.8" customHeight="1" x14ac:dyDescent="0.3">
      <c r="A62" s="80" t="s">
        <v>555</v>
      </c>
      <c r="B62" s="90" t="s">
        <v>556</v>
      </c>
      <c r="C62" s="85">
        <f>530*1.15</f>
        <v>609.5</v>
      </c>
    </row>
    <row r="63" spans="1:3" ht="25.8" customHeight="1" x14ac:dyDescent="0.3">
      <c r="A63" s="80" t="s">
        <v>557</v>
      </c>
      <c r="B63" s="90" t="s">
        <v>558</v>
      </c>
      <c r="C63" s="85">
        <f>1059*1.15</f>
        <v>1217.8499999999999</v>
      </c>
    </row>
    <row r="64" spans="1:3" ht="16.8" customHeight="1" x14ac:dyDescent="0.3">
      <c r="A64" s="80" t="s">
        <v>559</v>
      </c>
      <c r="B64" s="90" t="s">
        <v>560</v>
      </c>
      <c r="C64" s="85">
        <f>265*1.15</f>
        <v>304.75</v>
      </c>
    </row>
    <row r="65" spans="1:3" ht="9" customHeight="1" x14ac:dyDescent="0.3">
      <c r="A65" s="81"/>
      <c r="B65" s="91"/>
      <c r="C65" s="87"/>
    </row>
    <row r="66" spans="1:3" x14ac:dyDescent="0.3">
      <c r="A66" s="82">
        <v>1</v>
      </c>
      <c r="B66" s="92" t="s">
        <v>561</v>
      </c>
      <c r="C66" s="88">
        <f>127*1.15</f>
        <v>146.04999999999998</v>
      </c>
    </row>
    <row r="67" spans="1:3" x14ac:dyDescent="0.3">
      <c r="A67" s="82">
        <v>2</v>
      </c>
      <c r="B67" s="92" t="s">
        <v>562</v>
      </c>
      <c r="C67" s="88">
        <f>67*1.15</f>
        <v>77.05</v>
      </c>
    </row>
    <row r="68" spans="1:3" x14ac:dyDescent="0.3">
      <c r="A68" s="82">
        <v>3</v>
      </c>
      <c r="B68" s="92" t="s">
        <v>563</v>
      </c>
      <c r="C68" s="88">
        <f>83*1.15</f>
        <v>95.449999999999989</v>
      </c>
    </row>
    <row r="69" spans="1:3" x14ac:dyDescent="0.3">
      <c r="A69" s="82">
        <v>4</v>
      </c>
      <c r="B69" s="92" t="s">
        <v>564</v>
      </c>
      <c r="C69" s="88">
        <f>143*1.15</f>
        <v>164.45</v>
      </c>
    </row>
    <row r="70" spans="1:3" x14ac:dyDescent="0.3">
      <c r="A70" s="82">
        <v>5</v>
      </c>
      <c r="B70" s="92" t="s">
        <v>565</v>
      </c>
      <c r="C70" s="88">
        <f>110*1.15</f>
        <v>126.49999999999999</v>
      </c>
    </row>
    <row r="71" spans="1:3" x14ac:dyDescent="0.3">
      <c r="A71" s="82">
        <v>6</v>
      </c>
      <c r="B71" s="92" t="s">
        <v>566</v>
      </c>
      <c r="C71" s="88">
        <f>224*1.15</f>
        <v>257.59999999999997</v>
      </c>
    </row>
    <row r="72" spans="1:3" x14ac:dyDescent="0.3">
      <c r="A72" s="82">
        <v>7</v>
      </c>
      <c r="B72" s="92" t="s">
        <v>567</v>
      </c>
      <c r="C72" s="88">
        <f>203*1.15</f>
        <v>233.45</v>
      </c>
    </row>
    <row r="73" spans="1:3" x14ac:dyDescent="0.3">
      <c r="A73" s="82">
        <v>8</v>
      </c>
      <c r="B73" s="92" t="s">
        <v>568</v>
      </c>
      <c r="C73" s="88">
        <f>213*1.15</f>
        <v>244.95</v>
      </c>
    </row>
    <row r="74" spans="1:3" x14ac:dyDescent="0.3">
      <c r="A74" s="82">
        <v>9</v>
      </c>
      <c r="B74" s="92" t="s">
        <v>569</v>
      </c>
      <c r="C74" s="88">
        <f>257*1.15</f>
        <v>295.54999999999995</v>
      </c>
    </row>
    <row r="75" spans="1:3" x14ac:dyDescent="0.3">
      <c r="A75" s="82">
        <v>10</v>
      </c>
      <c r="B75" s="92" t="s">
        <v>570</v>
      </c>
      <c r="C75" s="88">
        <f>511*1.15</f>
        <v>587.65</v>
      </c>
    </row>
    <row r="76" spans="1:3" ht="27.6" x14ac:dyDescent="0.3">
      <c r="A76" s="82">
        <v>11</v>
      </c>
      <c r="B76" s="90" t="s">
        <v>571</v>
      </c>
      <c r="C76" s="88">
        <f>186*1.15</f>
        <v>213.89999999999998</v>
      </c>
    </row>
    <row r="77" spans="1:3" ht="27.6" x14ac:dyDescent="0.3">
      <c r="A77" s="82">
        <v>12</v>
      </c>
      <c r="B77" s="90" t="s">
        <v>572</v>
      </c>
      <c r="C77" s="88">
        <f>181*1.15</f>
        <v>208.14999999999998</v>
      </c>
    </row>
    <row r="78" spans="1:3" x14ac:dyDescent="0.3">
      <c r="A78" s="82">
        <v>13</v>
      </c>
      <c r="B78" s="92" t="s">
        <v>573</v>
      </c>
      <c r="C78" s="88">
        <f>240*1.15</f>
        <v>276</v>
      </c>
    </row>
    <row r="79" spans="1:3" x14ac:dyDescent="0.3">
      <c r="A79" s="82">
        <v>14</v>
      </c>
      <c r="B79" s="92" t="s">
        <v>574</v>
      </c>
      <c r="C79" s="88">
        <f>219*1.15</f>
        <v>251.85</v>
      </c>
    </row>
    <row r="80" spans="1:3" x14ac:dyDescent="0.3">
      <c r="A80" s="82">
        <v>15</v>
      </c>
      <c r="B80" s="92" t="s">
        <v>575</v>
      </c>
      <c r="C80" s="88">
        <f>262*1.15</f>
        <v>301.29999999999995</v>
      </c>
    </row>
    <row r="81" spans="1:3" x14ac:dyDescent="0.3">
      <c r="A81" s="82">
        <v>16</v>
      </c>
      <c r="B81" s="92" t="s">
        <v>576</v>
      </c>
      <c r="C81" s="88">
        <f>143*1.15</f>
        <v>164.45</v>
      </c>
    </row>
    <row r="82" spans="1:3" x14ac:dyDescent="0.3">
      <c r="A82" s="82">
        <v>17</v>
      </c>
      <c r="B82" s="92" t="s">
        <v>577</v>
      </c>
      <c r="C82" s="88">
        <f>45*1.15</f>
        <v>51.749999999999993</v>
      </c>
    </row>
    <row r="83" spans="1:3" x14ac:dyDescent="0.3">
      <c r="A83" s="82">
        <v>18</v>
      </c>
      <c r="B83" s="92" t="s">
        <v>578</v>
      </c>
      <c r="C83" s="88">
        <f>190*1.15</f>
        <v>218.49999999999997</v>
      </c>
    </row>
    <row r="84" spans="1:3" ht="27.6" x14ac:dyDescent="0.3">
      <c r="A84" s="82">
        <v>19</v>
      </c>
      <c r="B84" s="90" t="s">
        <v>579</v>
      </c>
      <c r="C84" s="88">
        <f>500*1.15</f>
        <v>575</v>
      </c>
    </row>
    <row r="85" spans="1:3" x14ac:dyDescent="0.3">
      <c r="A85" s="82">
        <v>20</v>
      </c>
      <c r="B85" s="92" t="s">
        <v>580</v>
      </c>
      <c r="C85" s="88">
        <f>273*1.15</f>
        <v>313.95</v>
      </c>
    </row>
    <row r="86" spans="1:3" x14ac:dyDescent="0.3">
      <c r="A86" s="82">
        <v>21</v>
      </c>
      <c r="B86" s="92" t="s">
        <v>581</v>
      </c>
      <c r="C86" s="88">
        <f>473*1.15</f>
        <v>543.94999999999993</v>
      </c>
    </row>
    <row r="87" spans="1:3" x14ac:dyDescent="0.3">
      <c r="A87" s="82">
        <v>22</v>
      </c>
      <c r="B87" s="92" t="s">
        <v>582</v>
      </c>
      <c r="C87" s="88">
        <f>262*1.15</f>
        <v>301.29999999999995</v>
      </c>
    </row>
    <row r="88" spans="1:3" x14ac:dyDescent="0.3">
      <c r="A88" s="82">
        <v>23</v>
      </c>
      <c r="B88" s="92" t="s">
        <v>583</v>
      </c>
      <c r="C88" s="88">
        <f>338*1.15</f>
        <v>388.7</v>
      </c>
    </row>
    <row r="89" spans="1:3" x14ac:dyDescent="0.3">
      <c r="A89" s="82">
        <v>24</v>
      </c>
      <c r="B89" s="92" t="s">
        <v>584</v>
      </c>
      <c r="C89" s="88">
        <f>197*1.15</f>
        <v>226.54999999999998</v>
      </c>
    </row>
    <row r="90" spans="1:3" x14ac:dyDescent="0.3">
      <c r="A90" s="82">
        <v>25</v>
      </c>
      <c r="B90" s="92" t="s">
        <v>585</v>
      </c>
      <c r="C90" s="88">
        <f>197*1.15</f>
        <v>226.54999999999998</v>
      </c>
    </row>
    <row r="91" spans="1:3" x14ac:dyDescent="0.3">
      <c r="A91" s="82">
        <v>26</v>
      </c>
      <c r="B91" s="92" t="s">
        <v>586</v>
      </c>
      <c r="C91" s="88">
        <f>791*1.15</f>
        <v>909.65</v>
      </c>
    </row>
    <row r="92" spans="1:3" ht="27.6" x14ac:dyDescent="0.3">
      <c r="A92" s="82">
        <v>27</v>
      </c>
      <c r="B92" s="90" t="s">
        <v>587</v>
      </c>
      <c r="C92" s="88">
        <f>441*1.15</f>
        <v>507.15</v>
      </c>
    </row>
    <row r="93" spans="1:3" x14ac:dyDescent="0.3">
      <c r="A93" s="82">
        <v>28</v>
      </c>
      <c r="B93" s="92" t="s">
        <v>588</v>
      </c>
      <c r="C93" s="88">
        <f>127*1.15</f>
        <v>146.04999999999998</v>
      </c>
    </row>
    <row r="94" spans="1:3" x14ac:dyDescent="0.3">
      <c r="A94" s="83">
        <v>29</v>
      </c>
      <c r="B94" s="92" t="s">
        <v>589</v>
      </c>
      <c r="C94" s="88">
        <f>308*1.15</f>
        <v>354.2</v>
      </c>
    </row>
    <row r="95" spans="1:3" x14ac:dyDescent="0.3">
      <c r="A95" s="83">
        <v>30</v>
      </c>
      <c r="B95" s="92" t="s">
        <v>590</v>
      </c>
      <c r="C95" s="88">
        <f>369*1.15</f>
        <v>424.34999999999997</v>
      </c>
    </row>
    <row r="96" spans="1:3" x14ac:dyDescent="0.3">
      <c r="A96" s="83">
        <v>31</v>
      </c>
      <c r="B96" s="92" t="s">
        <v>591</v>
      </c>
      <c r="C96" s="88">
        <f>412*1.15</f>
        <v>473.79999999999995</v>
      </c>
    </row>
    <row r="97" spans="1:3" x14ac:dyDescent="0.3">
      <c r="A97" s="83">
        <v>32</v>
      </c>
      <c r="B97" s="92" t="s">
        <v>592</v>
      </c>
      <c r="C97" s="88">
        <f>467*1.15</f>
        <v>537.04999999999995</v>
      </c>
    </row>
    <row r="98" spans="1:3" x14ac:dyDescent="0.3">
      <c r="A98" s="83">
        <v>33</v>
      </c>
      <c r="B98" s="92" t="s">
        <v>593</v>
      </c>
      <c r="C98" s="88">
        <f>433*1.15</f>
        <v>497.95</v>
      </c>
    </row>
    <row r="99" spans="1:3" x14ac:dyDescent="0.3">
      <c r="A99" s="83">
        <v>34</v>
      </c>
      <c r="B99" s="92" t="s">
        <v>594</v>
      </c>
      <c r="C99" s="88">
        <f>230*1.15</f>
        <v>264.5</v>
      </c>
    </row>
    <row r="100" spans="1:3" x14ac:dyDescent="0.3">
      <c r="A100" s="83">
        <v>35</v>
      </c>
      <c r="B100" s="92" t="s">
        <v>595</v>
      </c>
      <c r="C100" s="88">
        <f>561*1.15</f>
        <v>645.15</v>
      </c>
    </row>
    <row r="101" spans="1:3" x14ac:dyDescent="0.3">
      <c r="A101" s="83">
        <v>36</v>
      </c>
      <c r="B101" s="90" t="s">
        <v>596</v>
      </c>
      <c r="C101" s="88">
        <f>213*1.15</f>
        <v>244.95</v>
      </c>
    </row>
    <row r="102" spans="1:3" x14ac:dyDescent="0.3">
      <c r="A102" s="83">
        <v>37</v>
      </c>
      <c r="B102" s="90" t="s">
        <v>597</v>
      </c>
      <c r="C102" s="88">
        <f>235*1.15</f>
        <v>270.25</v>
      </c>
    </row>
    <row r="103" spans="1:3" x14ac:dyDescent="0.3">
      <c r="A103" s="83">
        <v>38</v>
      </c>
      <c r="B103" s="92" t="s">
        <v>598</v>
      </c>
      <c r="C103" s="88">
        <f>235*1.15</f>
        <v>270.25</v>
      </c>
    </row>
    <row r="104" spans="1:3" x14ac:dyDescent="0.3">
      <c r="A104" s="83">
        <v>39</v>
      </c>
      <c r="B104" s="90" t="s">
        <v>599</v>
      </c>
      <c r="C104" s="88">
        <f>279*1.15</f>
        <v>320.84999999999997</v>
      </c>
    </row>
    <row r="105" spans="1:3" x14ac:dyDescent="0.3">
      <c r="A105" s="83">
        <v>40</v>
      </c>
      <c r="B105" s="92" t="s">
        <v>600</v>
      </c>
      <c r="C105" s="88">
        <f>152*1.15</f>
        <v>174.79999999999998</v>
      </c>
    </row>
    <row r="106" spans="1:3" x14ac:dyDescent="0.3">
      <c r="A106" s="83">
        <v>41</v>
      </c>
      <c r="B106" s="92" t="s">
        <v>601</v>
      </c>
      <c r="C106" s="88">
        <f>205*1.15</f>
        <v>235.74999999999997</v>
      </c>
    </row>
    <row r="107" spans="1:3" ht="27.6" x14ac:dyDescent="0.3">
      <c r="A107" s="94">
        <v>42</v>
      </c>
      <c r="B107" s="95" t="s">
        <v>602</v>
      </c>
      <c r="C107" s="96">
        <f>119*1.15</f>
        <v>136.85</v>
      </c>
    </row>
    <row r="108" spans="1:3" ht="27.6" customHeight="1" x14ac:dyDescent="0.3">
      <c r="A108" s="150" t="s">
        <v>603</v>
      </c>
      <c r="B108" s="151"/>
      <c r="C108" s="152"/>
    </row>
    <row r="109" spans="1:3" x14ac:dyDescent="0.3">
      <c r="A109" s="97">
        <v>43</v>
      </c>
      <c r="B109" s="98" t="s">
        <v>604</v>
      </c>
      <c r="C109" s="99">
        <f>184*1.15</f>
        <v>211.6</v>
      </c>
    </row>
    <row r="110" spans="1:3" x14ac:dyDescent="0.3">
      <c r="A110" s="83">
        <v>44</v>
      </c>
      <c r="B110" s="92" t="s">
        <v>605</v>
      </c>
      <c r="C110" s="88">
        <f>184*1.15</f>
        <v>211.6</v>
      </c>
    </row>
    <row r="111" spans="1:3" x14ac:dyDescent="0.3">
      <c r="A111" s="94">
        <v>45</v>
      </c>
      <c r="B111" s="100" t="s">
        <v>606</v>
      </c>
      <c r="C111" s="96">
        <f>211*1.15</f>
        <v>242.64999999999998</v>
      </c>
    </row>
    <row r="112" spans="1:3" x14ac:dyDescent="0.3">
      <c r="A112" s="153" t="s">
        <v>607</v>
      </c>
      <c r="B112" s="154"/>
      <c r="C112" s="155"/>
    </row>
    <row r="113" spans="1:3" x14ac:dyDescent="0.3">
      <c r="A113" s="101">
        <v>46</v>
      </c>
      <c r="B113" s="102" t="s">
        <v>608</v>
      </c>
      <c r="C113" s="99">
        <f>190*1.15</f>
        <v>218.49999999999997</v>
      </c>
    </row>
    <row r="114" spans="1:3" x14ac:dyDescent="0.3">
      <c r="A114" s="94">
        <v>47</v>
      </c>
      <c r="B114" s="100" t="s">
        <v>609</v>
      </c>
      <c r="C114" s="96">
        <f>238*1.15</f>
        <v>273.7</v>
      </c>
    </row>
    <row r="115" spans="1:3" x14ac:dyDescent="0.3">
      <c r="A115" s="156" t="s">
        <v>610</v>
      </c>
      <c r="B115" s="157"/>
      <c r="C115" s="158"/>
    </row>
    <row r="116" spans="1:3" x14ac:dyDescent="0.3">
      <c r="A116" s="101">
        <v>48</v>
      </c>
      <c r="B116" s="102" t="s">
        <v>611</v>
      </c>
      <c r="C116" s="99">
        <f>184*1.15</f>
        <v>211.6</v>
      </c>
    </row>
    <row r="117" spans="1:3" x14ac:dyDescent="0.3">
      <c r="A117" s="83">
        <v>49</v>
      </c>
      <c r="B117" s="92" t="s">
        <v>612</v>
      </c>
      <c r="C117" s="88">
        <f>43*1.15</f>
        <v>49.449999999999996</v>
      </c>
    </row>
    <row r="118" spans="1:3" x14ac:dyDescent="0.3">
      <c r="A118" s="83">
        <v>50</v>
      </c>
      <c r="B118" s="92" t="s">
        <v>613</v>
      </c>
      <c r="C118" s="88">
        <f>1511*1.15</f>
        <v>1737.6499999999999</v>
      </c>
    </row>
    <row r="119" spans="1:3" x14ac:dyDescent="0.3">
      <c r="A119" s="83">
        <v>51</v>
      </c>
      <c r="B119" s="93" t="s">
        <v>614</v>
      </c>
      <c r="C119" s="88">
        <f>1565*1.15</f>
        <v>1799.7499999999998</v>
      </c>
    </row>
    <row r="120" spans="1:3" x14ac:dyDescent="0.3">
      <c r="A120" s="94">
        <v>52</v>
      </c>
      <c r="B120" s="103" t="s">
        <v>615</v>
      </c>
      <c r="C120" s="96">
        <f>1619*1.15</f>
        <v>1861.85</v>
      </c>
    </row>
    <row r="121" spans="1:3" x14ac:dyDescent="0.3">
      <c r="A121" s="156" t="s">
        <v>616</v>
      </c>
      <c r="B121" s="157"/>
      <c r="C121" s="158"/>
    </row>
    <row r="122" spans="1:3" ht="15" thickBot="1" x14ac:dyDescent="0.35">
      <c r="A122" s="104">
        <v>53</v>
      </c>
      <c r="B122" s="105" t="s">
        <v>617</v>
      </c>
      <c r="C122" s="106">
        <f>54*1.15</f>
        <v>62.099999999999994</v>
      </c>
    </row>
  </sheetData>
  <mergeCells count="12">
    <mergeCell ref="A108:C108"/>
    <mergeCell ref="A112:C112"/>
    <mergeCell ref="A115:C115"/>
    <mergeCell ref="A121:C121"/>
    <mergeCell ref="A13:C13"/>
    <mergeCell ref="A11:A12"/>
    <mergeCell ref="B11:B12"/>
    <mergeCell ref="C11:C12"/>
    <mergeCell ref="A6:C6"/>
    <mergeCell ref="A7:C7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терапия</vt:lpstr>
      <vt:lpstr>хирургия</vt:lpstr>
      <vt:lpstr>рентген</vt:lpstr>
      <vt:lpstr>ортопедия</vt:lpstr>
      <vt:lpstr>ортодонтия</vt:lpstr>
      <vt:lpstr>ортопедия!Область_печати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u022</dc:creator>
  <cp:lastModifiedBy>u022</cp:lastModifiedBy>
  <cp:lastPrinted>2022-06-29T08:08:45Z</cp:lastPrinted>
  <dcterms:created xsi:type="dcterms:W3CDTF">2022-06-29T06:52:52Z</dcterms:created>
  <dcterms:modified xsi:type="dcterms:W3CDTF">2024-04-01T06:32:29Z</dcterms:modified>
</cp:coreProperties>
</file>